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ndi\Desktop\"/>
    </mc:Choice>
  </mc:AlternateContent>
  <xr:revisionPtr revIDLastSave="0" documentId="8_{941CA553-1B89-4DC0-A48B-8C28549252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of Order" sheetId="1" r:id="rId1"/>
    <sheet name="PE Holds" sheetId="2" r:id="rId2"/>
    <sheet name="PU Holds" sheetId="9" r:id="rId3"/>
    <sheet name="Macros" sheetId="3" r:id="rId4"/>
    <sheet name="Plywood-Volumes" sheetId="6" r:id="rId5"/>
  </sheets>
  <definedNames>
    <definedName name="NoScrews" localSheetId="2">'PU Holds'!#REF!</definedName>
    <definedName name="NoScrews">'PE Holds'!#REF!</definedName>
    <definedName name="WithScrews" localSheetId="2">'PU Holds'!#REF!</definedName>
    <definedName name="WithScrews">'PE Holds'!#REF!</definedName>
    <definedName name="Z_D8989337_B290_44A9_8E0B_1D31DA495A27_.wvu.Cols" localSheetId="1">'PE Holds'!$AA:$XFD</definedName>
    <definedName name="Z_D8989337_B290_44A9_8E0B_1D31DA495A27_.wvu.Cols" localSheetId="2">'PU Holds'!$AA:$XFD</definedName>
  </definedNames>
  <calcPr calcId="191029"/>
  <extLst>
    <ext uri="GoogleSheetsCustomDataVersion2">
      <go:sheetsCustomData xmlns:go="http://customooxmlschemas.google.com/" r:id="rId7" roundtripDataChecksum="q7saGb5gnrRo6dNJAqQLzpLF62msTzrOH/Z7M/J2ouk="/>
    </ext>
  </extLst>
</workbook>
</file>

<file path=xl/calcChain.xml><?xml version="1.0" encoding="utf-8"?>
<calcChain xmlns="http://schemas.openxmlformats.org/spreadsheetml/2006/main">
  <c r="Y63" i="2" l="1"/>
  <c r="Y62" i="2"/>
  <c r="Y61" i="2"/>
  <c r="Y60" i="2"/>
  <c r="Y59" i="2"/>
  <c r="Y58" i="2"/>
  <c r="Y57" i="2"/>
  <c r="Y56" i="2"/>
  <c r="Y55" i="2"/>
  <c r="F63" i="2"/>
  <c r="Z63" i="2"/>
  <c r="Z62" i="2"/>
  <c r="Z61" i="2"/>
  <c r="Z60" i="2"/>
  <c r="Z59" i="2"/>
  <c r="Z58" i="2"/>
  <c r="Z57" i="2"/>
  <c r="Z56" i="2"/>
  <c r="Z55" i="2"/>
  <c r="Y32" i="9"/>
  <c r="I86" i="6" l="1"/>
  <c r="J86" i="6"/>
  <c r="K86" i="6"/>
  <c r="L86" i="6"/>
  <c r="M86" i="6"/>
  <c r="N86" i="6"/>
  <c r="O86" i="6"/>
  <c r="P86" i="6"/>
  <c r="H86" i="6"/>
  <c r="Q82" i="6"/>
  <c r="H89" i="6" s="1"/>
  <c r="L31" i="1" s="1"/>
  <c r="Q81" i="6"/>
  <c r="Q80" i="6"/>
  <c r="Q79" i="6"/>
  <c r="Q76" i="6"/>
  <c r="Q75" i="6"/>
  <c r="Q70" i="6"/>
  <c r="Q69" i="6"/>
  <c r="Q64" i="6"/>
  <c r="R80" i="6"/>
  <c r="R81" i="6"/>
  <c r="R82" i="6"/>
  <c r="Q62" i="6"/>
  <c r="Q61" i="6"/>
  <c r="Q60" i="6"/>
  <c r="Q59" i="6"/>
  <c r="Q56" i="6"/>
  <c r="Q55" i="6"/>
  <c r="Q50" i="6"/>
  <c r="Q49" i="6"/>
  <c r="Q44" i="6"/>
  <c r="R62" i="6"/>
  <c r="R61" i="6"/>
  <c r="R60" i="6"/>
  <c r="R79" i="6"/>
  <c r="R78" i="6"/>
  <c r="Q78" i="6"/>
  <c r="R77" i="6"/>
  <c r="Q77" i="6"/>
  <c r="R76" i="6"/>
  <c r="R75" i="6"/>
  <c r="R74" i="6"/>
  <c r="Q74" i="6"/>
  <c r="R73" i="6"/>
  <c r="Q73" i="6"/>
  <c r="R72" i="6"/>
  <c r="Q72" i="6"/>
  <c r="R71" i="6"/>
  <c r="Q71" i="6"/>
  <c r="R70" i="6"/>
  <c r="R69" i="6"/>
  <c r="R68" i="6"/>
  <c r="Q68" i="6"/>
  <c r="R67" i="6"/>
  <c r="Q67" i="6"/>
  <c r="R66" i="6"/>
  <c r="Q66" i="6"/>
  <c r="R65" i="6"/>
  <c r="Q65" i="6"/>
  <c r="R64" i="6"/>
  <c r="R59" i="6"/>
  <c r="R58" i="6"/>
  <c r="Q58" i="6"/>
  <c r="R57" i="6"/>
  <c r="Q57" i="6"/>
  <c r="R56" i="6"/>
  <c r="R55" i="6"/>
  <c r="R54" i="6"/>
  <c r="Q54" i="6"/>
  <c r="R53" i="6"/>
  <c r="Q53" i="6"/>
  <c r="R52" i="6"/>
  <c r="Q52" i="6"/>
  <c r="R51" i="6"/>
  <c r="Q51" i="6"/>
  <c r="R50" i="6"/>
  <c r="R49" i="6"/>
  <c r="R48" i="6"/>
  <c r="Q48" i="6"/>
  <c r="R47" i="6"/>
  <c r="Q47" i="6"/>
  <c r="R46" i="6"/>
  <c r="Q46" i="6"/>
  <c r="R45" i="6"/>
  <c r="Q45" i="6"/>
  <c r="R44" i="6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H68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H67" i="2"/>
  <c r="I135" i="3"/>
  <c r="J135" i="3"/>
  <c r="K135" i="3"/>
  <c r="L135" i="3"/>
  <c r="M135" i="3"/>
  <c r="N135" i="3"/>
  <c r="O135" i="3"/>
  <c r="P135" i="3"/>
  <c r="Q135" i="3"/>
  <c r="H135" i="3"/>
  <c r="R131" i="3"/>
  <c r="H138" i="3" s="1"/>
  <c r="R107" i="3"/>
  <c r="S107" i="3"/>
  <c r="S131" i="3"/>
  <c r="S130" i="3"/>
  <c r="R130" i="3"/>
  <c r="S129" i="3"/>
  <c r="R129" i="3"/>
  <c r="S128" i="3"/>
  <c r="R128" i="3"/>
  <c r="S127" i="3"/>
  <c r="R127" i="3"/>
  <c r="S126" i="3"/>
  <c r="R126" i="3"/>
  <c r="S125" i="3"/>
  <c r="R125" i="3"/>
  <c r="S124" i="3"/>
  <c r="R124" i="3"/>
  <c r="S123" i="3"/>
  <c r="R123" i="3"/>
  <c r="S122" i="3"/>
  <c r="R122" i="3"/>
  <c r="S121" i="3"/>
  <c r="R121" i="3"/>
  <c r="S120" i="3"/>
  <c r="R120" i="3"/>
  <c r="S119" i="3"/>
  <c r="R119" i="3"/>
  <c r="S118" i="3"/>
  <c r="R118" i="3"/>
  <c r="S117" i="3"/>
  <c r="R117" i="3"/>
  <c r="S116" i="3"/>
  <c r="R116" i="3"/>
  <c r="S115" i="3"/>
  <c r="R115" i="3"/>
  <c r="S114" i="3"/>
  <c r="R114" i="3"/>
  <c r="S113" i="3"/>
  <c r="R113" i="3"/>
  <c r="S112" i="3"/>
  <c r="R112" i="3"/>
  <c r="S111" i="3"/>
  <c r="R111" i="3"/>
  <c r="S110" i="3"/>
  <c r="R110" i="3"/>
  <c r="S109" i="3"/>
  <c r="R109" i="3"/>
  <c r="S106" i="3"/>
  <c r="R106" i="3"/>
  <c r="S105" i="3"/>
  <c r="R105" i="3"/>
  <c r="S104" i="3"/>
  <c r="R104" i="3"/>
  <c r="S103" i="3"/>
  <c r="R103" i="3"/>
  <c r="S102" i="3"/>
  <c r="R102" i="3"/>
  <c r="S101" i="3"/>
  <c r="R101" i="3"/>
  <c r="S100" i="3"/>
  <c r="R100" i="3"/>
  <c r="S99" i="3"/>
  <c r="R99" i="3"/>
  <c r="S98" i="3"/>
  <c r="R98" i="3"/>
  <c r="S97" i="3"/>
  <c r="R97" i="3"/>
  <c r="S96" i="3"/>
  <c r="R96" i="3"/>
  <c r="S95" i="3"/>
  <c r="R95" i="3"/>
  <c r="S94" i="3"/>
  <c r="R94" i="3"/>
  <c r="S93" i="3"/>
  <c r="R93" i="3"/>
  <c r="S92" i="3"/>
  <c r="R92" i="3"/>
  <c r="S91" i="3"/>
  <c r="R91" i="3"/>
  <c r="S90" i="3"/>
  <c r="R90" i="3"/>
  <c r="S89" i="3"/>
  <c r="R89" i="3"/>
  <c r="S88" i="3"/>
  <c r="R88" i="3"/>
  <c r="S87" i="3"/>
  <c r="R87" i="3"/>
  <c r="S86" i="3"/>
  <c r="R86" i="3"/>
  <c r="S85" i="3"/>
  <c r="R85" i="3"/>
  <c r="I44" i="9"/>
  <c r="J44" i="9"/>
  <c r="K44" i="9"/>
  <c r="L44" i="9"/>
  <c r="M44" i="9"/>
  <c r="N44" i="9"/>
  <c r="H44" i="9"/>
  <c r="I43" i="9"/>
  <c r="J43" i="9"/>
  <c r="K43" i="9"/>
  <c r="L43" i="9"/>
  <c r="M43" i="9"/>
  <c r="N43" i="9"/>
  <c r="H43" i="9"/>
  <c r="Z10" i="9"/>
  <c r="Y23" i="9"/>
  <c r="Y22" i="9"/>
  <c r="Y21" i="9"/>
  <c r="Y20" i="9"/>
  <c r="Y19" i="9"/>
  <c r="Y18" i="9"/>
  <c r="Y17" i="9"/>
  <c r="Y16" i="9"/>
  <c r="Y15" i="9"/>
  <c r="Y13" i="9"/>
  <c r="Y10" i="9"/>
  <c r="Z40" i="9"/>
  <c r="Y40" i="9"/>
  <c r="F40" i="9"/>
  <c r="Z39" i="9"/>
  <c r="Y39" i="9"/>
  <c r="Z38" i="9"/>
  <c r="Y38" i="9"/>
  <c r="Z37" i="9"/>
  <c r="Y37" i="9"/>
  <c r="Z36" i="9"/>
  <c r="Y36" i="9"/>
  <c r="Z35" i="9"/>
  <c r="Y35" i="9"/>
  <c r="Z34" i="9"/>
  <c r="Y34" i="9"/>
  <c r="Z33" i="9"/>
  <c r="Y33" i="9"/>
  <c r="Z32" i="9"/>
  <c r="Z31" i="9"/>
  <c r="Y31" i="9"/>
  <c r="Z30" i="9"/>
  <c r="Y30" i="9"/>
  <c r="Z29" i="9"/>
  <c r="Y29" i="9"/>
  <c r="Z28" i="9"/>
  <c r="Y28" i="9"/>
  <c r="Z27" i="9"/>
  <c r="Y27" i="9"/>
  <c r="Z26" i="9"/>
  <c r="Y26" i="9"/>
  <c r="Z23" i="9"/>
  <c r="Z22" i="9"/>
  <c r="Z21" i="9"/>
  <c r="Z20" i="9"/>
  <c r="Z19" i="9"/>
  <c r="Z18" i="9"/>
  <c r="Z17" i="9"/>
  <c r="Z16" i="9"/>
  <c r="Z15" i="9"/>
  <c r="Z14" i="9"/>
  <c r="Y14" i="9"/>
  <c r="Z13" i="9"/>
  <c r="Z12" i="9"/>
  <c r="Y12" i="9"/>
  <c r="Z11" i="9"/>
  <c r="Y11" i="9"/>
  <c r="N3" i="9"/>
  <c r="R35" i="6"/>
  <c r="R33" i="6"/>
  <c r="R82" i="3"/>
  <c r="R57" i="3"/>
  <c r="R32" i="3"/>
  <c r="Q24" i="6"/>
  <c r="Q41" i="6"/>
  <c r="R64" i="3"/>
  <c r="R65" i="3"/>
  <c r="R66" i="3"/>
  <c r="R67" i="3"/>
  <c r="R60" i="3"/>
  <c r="S67" i="3"/>
  <c r="S66" i="3"/>
  <c r="S65" i="3"/>
  <c r="S64" i="3"/>
  <c r="S60" i="3"/>
  <c r="S10" i="3"/>
  <c r="R14" i="3"/>
  <c r="R15" i="3"/>
  <c r="R16" i="3"/>
  <c r="R17" i="3"/>
  <c r="R10" i="3"/>
  <c r="R39" i="3"/>
  <c r="R40" i="3"/>
  <c r="R41" i="3"/>
  <c r="R42" i="3"/>
  <c r="R35" i="3"/>
  <c r="R36" i="3"/>
  <c r="S42" i="3"/>
  <c r="S41" i="3"/>
  <c r="S40" i="3"/>
  <c r="S39" i="3"/>
  <c r="S35" i="3"/>
  <c r="S17" i="3"/>
  <c r="S16" i="3"/>
  <c r="S15" i="3"/>
  <c r="S14" i="3"/>
  <c r="R41" i="6"/>
  <c r="R40" i="6"/>
  <c r="Q40" i="6"/>
  <c r="R39" i="6"/>
  <c r="Q39" i="6"/>
  <c r="R38" i="6"/>
  <c r="Q38" i="6"/>
  <c r="R37" i="6"/>
  <c r="Q37" i="6"/>
  <c r="R36" i="6"/>
  <c r="Q36" i="6"/>
  <c r="Q35" i="6"/>
  <c r="R34" i="6"/>
  <c r="Q34" i="6"/>
  <c r="Q33" i="6"/>
  <c r="R32" i="6"/>
  <c r="Q32" i="6"/>
  <c r="R31" i="6"/>
  <c r="Q31" i="6"/>
  <c r="R30" i="6"/>
  <c r="Q30" i="6"/>
  <c r="R29" i="6"/>
  <c r="Q29" i="6"/>
  <c r="R28" i="6"/>
  <c r="Q28" i="6"/>
  <c r="R27" i="6"/>
  <c r="Q27" i="6"/>
  <c r="R26" i="6"/>
  <c r="Q26" i="6"/>
  <c r="K3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9" i="6"/>
  <c r="H92" i="6" l="1"/>
  <c r="S4" i="6" s="1"/>
  <c r="H25" i="1" s="1"/>
  <c r="S3" i="6"/>
  <c r="I49" i="9"/>
  <c r="M49" i="9"/>
  <c r="K49" i="9"/>
  <c r="H49" i="9"/>
  <c r="J49" i="9"/>
  <c r="L49" i="9"/>
  <c r="R49" i="9"/>
  <c r="P49" i="9"/>
  <c r="S49" i="9"/>
  <c r="U49" i="9"/>
  <c r="T49" i="9"/>
  <c r="V49" i="9"/>
  <c r="O49" i="9"/>
  <c r="Q49" i="9"/>
  <c r="N49" i="9"/>
  <c r="W49" i="9"/>
  <c r="H51" i="9"/>
  <c r="H56" i="9"/>
  <c r="Z5" i="9" s="1"/>
  <c r="H23" i="1" s="1"/>
  <c r="H55" i="9"/>
  <c r="H54" i="9"/>
  <c r="Z4" i="9"/>
  <c r="G23" i="1" s="1"/>
  <c r="Z2" i="9"/>
  <c r="F23" i="1" s="1"/>
  <c r="Z3" i="9"/>
  <c r="E23" i="1" s="1"/>
  <c r="S11" i="3"/>
  <c r="S12" i="3"/>
  <c r="S13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4" i="3"/>
  <c r="S36" i="3"/>
  <c r="S37" i="3"/>
  <c r="S38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9" i="3"/>
  <c r="S61" i="3"/>
  <c r="S62" i="3"/>
  <c r="S63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9" i="3"/>
  <c r="Y52" i="2"/>
  <c r="Y51" i="2"/>
  <c r="Z52" i="2"/>
  <c r="Z51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27" i="2"/>
  <c r="Y48" i="2"/>
  <c r="Y44" i="2"/>
  <c r="Y40" i="2"/>
  <c r="Y39" i="2"/>
  <c r="Y36" i="2"/>
  <c r="Y33" i="2"/>
  <c r="Y32" i="2"/>
  <c r="Y31" i="2"/>
  <c r="Y21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10" i="2"/>
  <c r="Y24" i="2"/>
  <c r="Y23" i="2"/>
  <c r="Y22" i="2"/>
  <c r="Y20" i="2"/>
  <c r="Y11" i="2"/>
  <c r="L3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3" i="3"/>
  <c r="R62" i="3"/>
  <c r="R61" i="3"/>
  <c r="R59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38" i="3"/>
  <c r="R37" i="3"/>
  <c r="R34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3" i="3"/>
  <c r="R12" i="3"/>
  <c r="R11" i="3"/>
  <c r="R9" i="3"/>
  <c r="F48" i="2"/>
  <c r="Y47" i="2"/>
  <c r="Y46" i="2"/>
  <c r="Y45" i="2"/>
  <c r="Y43" i="2"/>
  <c r="Y42" i="2"/>
  <c r="Y41" i="2"/>
  <c r="Y38" i="2"/>
  <c r="Y37" i="2"/>
  <c r="Y35" i="2"/>
  <c r="Y34" i="2"/>
  <c r="Y30" i="2"/>
  <c r="Y29" i="2"/>
  <c r="Y28" i="2"/>
  <c r="Y27" i="2"/>
  <c r="F24" i="2"/>
  <c r="Y19" i="2"/>
  <c r="Y18" i="2"/>
  <c r="Y17" i="2"/>
  <c r="Y16" i="2"/>
  <c r="Y15" i="2"/>
  <c r="Y14" i="2"/>
  <c r="Y13" i="2"/>
  <c r="Y12" i="2"/>
  <c r="Y10" i="2"/>
  <c r="N3" i="2"/>
  <c r="I6" i="1"/>
  <c r="T3" i="3" l="1"/>
  <c r="G24" i="1" s="1"/>
  <c r="K26" i="1"/>
  <c r="K27" i="1"/>
  <c r="K20" i="1"/>
  <c r="H75" i="2"/>
  <c r="N73" i="2"/>
  <c r="K73" i="2"/>
  <c r="K23" i="1" s="1"/>
  <c r="I73" i="2"/>
  <c r="K21" i="1" s="1"/>
  <c r="H73" i="2"/>
  <c r="Q73" i="2"/>
  <c r="K29" i="1" s="1"/>
  <c r="M73" i="2"/>
  <c r="K25" i="1" s="1"/>
  <c r="T73" i="2"/>
  <c r="W73" i="2"/>
  <c r="R73" i="2"/>
  <c r="K30" i="1" s="1"/>
  <c r="L73" i="2"/>
  <c r="K24" i="1" s="1"/>
  <c r="O73" i="2"/>
  <c r="S73" i="2"/>
  <c r="J73" i="2"/>
  <c r="K22" i="1" s="1"/>
  <c r="U73" i="2"/>
  <c r="V73" i="2"/>
  <c r="P73" i="2"/>
  <c r="K28" i="1" s="1"/>
  <c r="H141" i="3"/>
  <c r="T4" i="3" s="1"/>
  <c r="H24" i="1" s="1"/>
  <c r="Z4" i="2"/>
  <c r="G22" i="1" s="1"/>
  <c r="H80" i="2"/>
  <c r="Z5" i="2" s="1"/>
  <c r="H22" i="1" s="1"/>
  <c r="H91" i="6"/>
  <c r="S2" i="6" s="1"/>
  <c r="F25" i="1" s="1"/>
  <c r="G25" i="1"/>
  <c r="H140" i="3"/>
  <c r="T2" i="3" s="1"/>
  <c r="F24" i="1" s="1"/>
  <c r="Z2" i="2"/>
  <c r="F22" i="1" s="1"/>
  <c r="H79" i="2"/>
  <c r="H78" i="2"/>
  <c r="Z3" i="2"/>
  <c r="E22" i="1" s="1"/>
  <c r="E26" i="1" s="1"/>
  <c r="H26" i="1" l="1"/>
  <c r="H31" i="1" s="1"/>
  <c r="F26" i="1"/>
  <c r="G26" i="1"/>
</calcChain>
</file>

<file path=xl/sharedStrings.xml><?xml version="1.0" encoding="utf-8"?>
<sst xmlns="http://schemas.openxmlformats.org/spreadsheetml/2006/main" count="711" uniqueCount="400">
  <si>
    <t>Date:</t>
  </si>
  <si>
    <t>Billing address</t>
  </si>
  <si>
    <t>Delivery address</t>
  </si>
  <si>
    <t>Company Name</t>
  </si>
  <si>
    <t>Street</t>
  </si>
  <si>
    <t>Postcode, City</t>
  </si>
  <si>
    <t>Country</t>
  </si>
  <si>
    <t>VAT-Number</t>
  </si>
  <si>
    <t>Mail</t>
  </si>
  <si>
    <t>Telephone</t>
  </si>
  <si>
    <t>Summary of Order</t>
  </si>
  <si>
    <t>Sets</t>
  </si>
  <si>
    <t>Weight (kg)</t>
  </si>
  <si>
    <t>Price</t>
  </si>
  <si>
    <t>Macros</t>
  </si>
  <si>
    <t>Total Order</t>
  </si>
  <si>
    <t>Discount:</t>
  </si>
  <si>
    <t>Prices without Taxes</t>
  </si>
  <si>
    <t>Total Holds</t>
  </si>
  <si>
    <t>Total Sets</t>
  </si>
  <si>
    <t>Total Weight (kg)</t>
  </si>
  <si>
    <t>Price +5%</t>
  </si>
  <si>
    <t>Art.-No.</t>
  </si>
  <si>
    <t>Name</t>
  </si>
  <si>
    <t>Size</t>
  </si>
  <si>
    <t>Holds in Set</t>
  </si>
  <si>
    <t>White</t>
  </si>
  <si>
    <t>Black</t>
  </si>
  <si>
    <t>Blue</t>
  </si>
  <si>
    <t xml:space="preserve"> Red</t>
  </si>
  <si>
    <t>Yellow</t>
  </si>
  <si>
    <t>Green</t>
  </si>
  <si>
    <t>Orange</t>
  </si>
  <si>
    <t>Brown</t>
  </si>
  <si>
    <t>Violet</t>
  </si>
  <si>
    <t>Purple</t>
  </si>
  <si>
    <t>Mint</t>
  </si>
  <si>
    <t xml:space="preserve">Light Grey </t>
  </si>
  <si>
    <t>Dark Grey</t>
  </si>
  <si>
    <t>Pink Fluo</t>
  </si>
  <si>
    <t>Orange Fluo</t>
  </si>
  <si>
    <t>Green Fluo</t>
  </si>
  <si>
    <t>Yellow Fluo</t>
  </si>
  <si>
    <t>Number of Holds</t>
  </si>
  <si>
    <r>
      <rPr>
        <b/>
        <sz val="18"/>
        <color theme="1"/>
        <rFont val="Calibri"/>
        <family val="2"/>
      </rPr>
      <t xml:space="preserve">Price         </t>
    </r>
    <r>
      <rPr>
        <b/>
        <sz val="8"/>
        <color theme="1"/>
        <rFont val="Calibri"/>
        <family val="2"/>
      </rPr>
      <t>(without Taxes)</t>
    </r>
  </si>
  <si>
    <r>
      <rPr>
        <b/>
        <sz val="28"/>
        <color theme="0"/>
        <rFont val="Calibri"/>
        <family val="2"/>
      </rPr>
      <t>CURVES</t>
    </r>
    <r>
      <rPr>
        <b/>
        <sz val="28"/>
        <color theme="1"/>
        <rFont val="Calibri"/>
        <family val="2"/>
      </rPr>
      <t xml:space="preserve">    </t>
    </r>
    <r>
      <rPr>
        <b/>
        <sz val="28"/>
        <color theme="0"/>
        <rFont val="Calibri"/>
        <family val="2"/>
      </rPr>
      <t>PE</t>
    </r>
  </si>
  <si>
    <t>Footholds</t>
  </si>
  <si>
    <t>XS</t>
  </si>
  <si>
    <t>S</t>
  </si>
  <si>
    <t>M</t>
  </si>
  <si>
    <t>L</t>
  </si>
  <si>
    <t>XL</t>
  </si>
  <si>
    <t>XXL</t>
  </si>
  <si>
    <t>S-M</t>
  </si>
  <si>
    <t>L-XL</t>
  </si>
  <si>
    <r>
      <rPr>
        <sz val="14"/>
        <color theme="1"/>
        <rFont val="Calibri"/>
        <family val="2"/>
      </rPr>
      <t xml:space="preserve">Curves </t>
    </r>
    <r>
      <rPr>
        <b/>
        <sz val="14"/>
        <color theme="1"/>
        <rFont val="Calibri"/>
        <family val="2"/>
      </rPr>
      <t>Full Set</t>
    </r>
  </si>
  <si>
    <t>XS-XXL</t>
  </si>
  <si>
    <t xml:space="preserve">Screw-Ons </t>
  </si>
  <si>
    <t>XXS</t>
  </si>
  <si>
    <t>M-L</t>
  </si>
  <si>
    <r>
      <rPr>
        <sz val="14"/>
        <color theme="1"/>
        <rFont val="Calibri"/>
        <family val="2"/>
      </rPr>
      <t xml:space="preserve">Coasts </t>
    </r>
    <r>
      <rPr>
        <b/>
        <sz val="14"/>
        <color theme="1"/>
        <rFont val="Calibri"/>
        <family val="2"/>
      </rPr>
      <t>Full Set</t>
    </r>
    <r>
      <rPr>
        <sz val="14"/>
        <color theme="1"/>
        <rFont val="Calibri"/>
        <family val="2"/>
      </rPr>
      <t xml:space="preserve"> </t>
    </r>
  </si>
  <si>
    <t>CANDLES    PE</t>
  </si>
  <si>
    <t>RAL 9001*</t>
  </si>
  <si>
    <t>RAL 9004*</t>
  </si>
  <si>
    <t>RAL 3020*</t>
  </si>
  <si>
    <t>RAL 1023*</t>
  </si>
  <si>
    <t>RAL 6037*</t>
  </si>
  <si>
    <t>RAL 2011*</t>
  </si>
  <si>
    <t>RAL 8003*</t>
  </si>
  <si>
    <t>NCS 4050-R60B*</t>
  </si>
  <si>
    <t>RAL 4008*</t>
  </si>
  <si>
    <t>RAL 6027*</t>
  </si>
  <si>
    <t>RAL 7038*</t>
  </si>
  <si>
    <t>RAL 7037*</t>
  </si>
  <si>
    <t>RAL 4003*</t>
  </si>
  <si>
    <t>RAL 2008*</t>
  </si>
  <si>
    <t>RAL 6018*</t>
  </si>
  <si>
    <t>RAL 1026*</t>
  </si>
  <si>
    <t>Total Holds per color</t>
  </si>
  <si>
    <t>Total Sets per color</t>
  </si>
  <si>
    <t>*All color specifications (RAL and NCS) are best possible approximations. Slight deviations can not be excluded.</t>
  </si>
  <si>
    <t>Total Macros</t>
  </si>
  <si>
    <t>Total Weigth (kg)</t>
  </si>
  <si>
    <t xml:space="preserve">Grey </t>
  </si>
  <si>
    <r>
      <rPr>
        <b/>
        <sz val="18"/>
        <color theme="1"/>
        <rFont val="Calibri"/>
        <family val="2"/>
      </rPr>
      <t xml:space="preserve">Price         </t>
    </r>
    <r>
      <rPr>
        <b/>
        <sz val="8"/>
        <color theme="1"/>
        <rFont val="Calibri"/>
        <family val="2"/>
      </rPr>
      <t>(without Taxes)</t>
    </r>
  </si>
  <si>
    <t>RAL 9010*</t>
  </si>
  <si>
    <t>RAL 9005*</t>
  </si>
  <si>
    <t>RAL 5015*</t>
  </si>
  <si>
    <t>RAL 2003*</t>
  </si>
  <si>
    <t>RAL 7046*</t>
  </si>
  <si>
    <t>Total Macros per color</t>
  </si>
  <si>
    <t>Total Price Macros</t>
  </si>
  <si>
    <t>S-L</t>
  </si>
  <si>
    <r>
      <t xml:space="preserve">Jugs </t>
    </r>
    <r>
      <rPr>
        <b/>
        <sz val="14"/>
        <color theme="1"/>
        <rFont val="Calibri"/>
        <family val="2"/>
      </rPr>
      <t>S-M</t>
    </r>
    <r>
      <rPr>
        <sz val="14"/>
        <color theme="1"/>
        <rFont val="Calibri"/>
        <family val="2"/>
      </rPr>
      <t xml:space="preserve"> </t>
    </r>
  </si>
  <si>
    <r>
      <t xml:space="preserve">Jugs </t>
    </r>
    <r>
      <rPr>
        <b/>
        <sz val="14"/>
        <color theme="1"/>
        <rFont val="Calibri"/>
        <family val="2"/>
      </rPr>
      <t>L</t>
    </r>
  </si>
  <si>
    <r>
      <t xml:space="preserve">Jugs </t>
    </r>
    <r>
      <rPr>
        <b/>
        <sz val="14"/>
        <color theme="1"/>
        <rFont val="Calibri"/>
        <family val="2"/>
      </rPr>
      <t>XL</t>
    </r>
    <r>
      <rPr>
        <sz val="14"/>
        <color theme="1"/>
        <rFont val="Calibri"/>
        <family val="2"/>
      </rPr>
      <t xml:space="preserve"> </t>
    </r>
  </si>
  <si>
    <r>
      <t xml:space="preserve">Jugs </t>
    </r>
    <r>
      <rPr>
        <b/>
        <sz val="14"/>
        <color theme="1"/>
        <rFont val="Calibri"/>
        <family val="2"/>
      </rPr>
      <t>XXL</t>
    </r>
    <r>
      <rPr>
        <sz val="14"/>
        <color theme="1"/>
        <rFont val="Calibri"/>
        <family val="2"/>
      </rPr>
      <t xml:space="preserve"> </t>
    </r>
  </si>
  <si>
    <r>
      <t xml:space="preserve">Slopers </t>
    </r>
    <r>
      <rPr>
        <b/>
        <sz val="14"/>
        <color theme="1"/>
        <rFont val="Calibri"/>
        <family val="2"/>
      </rPr>
      <t>L-XL</t>
    </r>
  </si>
  <si>
    <t>COASTS    PE</t>
  </si>
  <si>
    <r>
      <t xml:space="preserve">Candles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</si>
  <si>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</si>
  <si>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</si>
  <si>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</si>
  <si>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</si>
  <si>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</si>
  <si>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</si>
  <si>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</si>
  <si>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</si>
  <si>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</si>
  <si>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</si>
  <si>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</si>
  <si>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</si>
  <si>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</si>
  <si>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Candles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</si>
  <si>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</si>
  <si>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t xml:space="preserve">Total Price </t>
  </si>
  <si>
    <r>
      <t xml:space="preserve">Jugs </t>
    </r>
    <r>
      <rPr>
        <b/>
        <sz val="14"/>
        <color theme="1"/>
        <rFont val="Calibri"/>
        <family val="2"/>
      </rPr>
      <t>S</t>
    </r>
    <r>
      <rPr>
        <sz val="14"/>
        <color theme="1"/>
        <rFont val="Calibri"/>
        <family val="2"/>
      </rPr>
      <t xml:space="preserve"> </t>
    </r>
  </si>
  <si>
    <r>
      <t xml:space="preserve">Jugs </t>
    </r>
    <r>
      <rPr>
        <b/>
        <sz val="14"/>
        <color theme="1"/>
        <rFont val="Calibri"/>
        <family val="2"/>
      </rPr>
      <t>M</t>
    </r>
  </si>
  <si>
    <r>
      <t xml:space="preserve">Jugs </t>
    </r>
    <r>
      <rPr>
        <b/>
        <sz val="14"/>
        <color theme="1"/>
        <rFont val="Calibri"/>
        <family val="2"/>
      </rPr>
      <t>XL</t>
    </r>
  </si>
  <si>
    <r>
      <t xml:space="preserve">Jugs </t>
    </r>
    <r>
      <rPr>
        <b/>
        <sz val="14"/>
        <color theme="1"/>
        <rFont val="Calibri"/>
        <family val="2"/>
      </rPr>
      <t>XXL</t>
    </r>
  </si>
  <si>
    <r>
      <t xml:space="preserve">positiv Slopers </t>
    </r>
    <r>
      <rPr>
        <b/>
        <sz val="14"/>
        <color theme="1"/>
        <rFont val="Calibri"/>
        <family val="2"/>
      </rPr>
      <t>M</t>
    </r>
  </si>
  <si>
    <r>
      <t xml:space="preserve">positiv Slopers </t>
    </r>
    <r>
      <rPr>
        <b/>
        <sz val="14"/>
        <color theme="1"/>
        <rFont val="Calibri"/>
        <family val="2"/>
      </rPr>
      <t>L</t>
    </r>
  </si>
  <si>
    <r>
      <t xml:space="preserve">positiv Slopers </t>
    </r>
    <r>
      <rPr>
        <b/>
        <sz val="14"/>
        <color theme="1"/>
        <rFont val="Calibri"/>
        <family val="2"/>
      </rPr>
      <t>XL</t>
    </r>
  </si>
  <si>
    <r>
      <t xml:space="preserve">positiv Slopers </t>
    </r>
    <r>
      <rPr>
        <b/>
        <sz val="14"/>
        <color theme="1"/>
        <rFont val="Calibri"/>
        <family val="2"/>
      </rPr>
      <t>XXL</t>
    </r>
  </si>
  <si>
    <r>
      <t xml:space="preserve">open Edges </t>
    </r>
    <r>
      <rPr>
        <b/>
        <sz val="14"/>
        <color theme="1"/>
        <rFont val="Calibri"/>
        <family val="2"/>
      </rPr>
      <t>S-M</t>
    </r>
    <r>
      <rPr>
        <sz val="11"/>
        <color rgb="FFFF0000"/>
        <rFont val="Calibri"/>
        <family val="2"/>
      </rPr>
      <t xml:space="preserve"> </t>
    </r>
  </si>
  <si>
    <r>
      <t xml:space="preserve">Crimps </t>
    </r>
    <r>
      <rPr>
        <b/>
        <sz val="14"/>
        <color theme="1"/>
        <rFont val="Calibri"/>
        <family val="2"/>
      </rPr>
      <t>S-M</t>
    </r>
    <r>
      <rPr>
        <sz val="14"/>
        <color theme="1"/>
        <rFont val="Calibri"/>
        <family val="2"/>
      </rPr>
      <t xml:space="preserve"> </t>
    </r>
  </si>
  <si>
    <r>
      <t xml:space="preserve">Edges </t>
    </r>
    <r>
      <rPr>
        <b/>
        <sz val="14"/>
        <color theme="1"/>
        <rFont val="Calibri"/>
        <family val="2"/>
      </rPr>
      <t>S-L</t>
    </r>
    <r>
      <rPr>
        <sz val="14"/>
        <color theme="1"/>
        <rFont val="Calibri"/>
        <family val="2"/>
      </rPr>
      <t xml:space="preserve"> </t>
    </r>
  </si>
  <si>
    <r>
      <t xml:space="preserve">Slopers </t>
    </r>
    <r>
      <rPr>
        <b/>
        <sz val="14"/>
        <color theme="1"/>
        <rFont val="Calibri"/>
        <family val="2"/>
      </rPr>
      <t>M-L</t>
    </r>
    <r>
      <rPr>
        <b/>
        <sz val="14"/>
        <color theme="1"/>
        <rFont val="Calibri"/>
        <family val="2"/>
      </rPr>
      <t xml:space="preserve"> </t>
    </r>
  </si>
  <si>
    <r>
      <t xml:space="preserve">positiv Slopers </t>
    </r>
    <r>
      <rPr>
        <b/>
        <sz val="14"/>
        <color theme="1"/>
        <rFont val="Calibri"/>
        <family val="2"/>
      </rPr>
      <t>XXL</t>
    </r>
    <r>
      <rPr>
        <sz val="14"/>
        <color theme="1"/>
        <rFont val="Calibri"/>
        <family val="2"/>
      </rPr>
      <t xml:space="preserve"> </t>
    </r>
  </si>
  <si>
    <r>
      <t xml:space="preserve">Edges </t>
    </r>
    <r>
      <rPr>
        <b/>
        <sz val="14"/>
        <color theme="1"/>
        <rFont val="Calibri"/>
        <family val="2"/>
      </rPr>
      <t>XXL</t>
    </r>
    <r>
      <rPr>
        <sz val="14"/>
        <color theme="1"/>
        <rFont val="Calibri"/>
        <family val="2"/>
      </rPr>
      <t xml:space="preserve"> </t>
    </r>
  </si>
  <si>
    <r>
      <t xml:space="preserve">positiv Edges </t>
    </r>
    <r>
      <rPr>
        <b/>
        <sz val="14"/>
        <color theme="1"/>
        <rFont val="Calibri"/>
        <family val="2"/>
      </rPr>
      <t>M</t>
    </r>
    <r>
      <rPr>
        <sz val="14"/>
        <color theme="1"/>
        <rFont val="Calibri"/>
        <family val="2"/>
      </rPr>
      <t xml:space="preserve"> </t>
    </r>
  </si>
  <si>
    <r>
      <t xml:space="preserve">incut Crimps </t>
    </r>
    <r>
      <rPr>
        <b/>
        <sz val="14"/>
        <color theme="1"/>
        <rFont val="Calibri"/>
        <family val="2"/>
      </rPr>
      <t>M</t>
    </r>
  </si>
  <si>
    <r>
      <t xml:space="preserve">mini Crimps </t>
    </r>
    <r>
      <rPr>
        <b/>
        <sz val="14"/>
        <color theme="1"/>
        <rFont val="Calibri"/>
        <family val="2"/>
      </rPr>
      <t xml:space="preserve">S-M </t>
    </r>
  </si>
  <si>
    <r>
      <t xml:space="preserve">open Edges </t>
    </r>
    <r>
      <rPr>
        <b/>
        <sz val="14"/>
        <color theme="1"/>
        <rFont val="Calibri"/>
        <family val="2"/>
      </rPr>
      <t xml:space="preserve">S </t>
    </r>
  </si>
  <si>
    <r>
      <t xml:space="preserve">incut Crimps </t>
    </r>
    <r>
      <rPr>
        <b/>
        <sz val="14"/>
        <color theme="1"/>
        <rFont val="Calibri"/>
        <family val="2"/>
      </rPr>
      <t>S</t>
    </r>
  </si>
  <si>
    <r>
      <t xml:space="preserve">open Crimps </t>
    </r>
    <r>
      <rPr>
        <b/>
        <sz val="14"/>
        <color theme="1"/>
        <rFont val="Calibri"/>
        <family val="2"/>
      </rPr>
      <t>S</t>
    </r>
  </si>
  <si>
    <t xml:space="preserve">incut Footholds </t>
  </si>
  <si>
    <t xml:space="preserve">slopy Footholds </t>
  </si>
  <si>
    <r>
      <t xml:space="preserve">open Edges </t>
    </r>
    <r>
      <rPr>
        <b/>
        <sz val="14"/>
        <color theme="1"/>
        <rFont val="Calibri"/>
        <family val="2"/>
      </rPr>
      <t xml:space="preserve">M </t>
    </r>
  </si>
  <si>
    <r>
      <t xml:space="preserve">incut Edges </t>
    </r>
    <r>
      <rPr>
        <b/>
        <sz val="14"/>
        <color theme="1"/>
        <rFont val="Calibri"/>
        <family val="2"/>
      </rPr>
      <t>L</t>
    </r>
    <r>
      <rPr>
        <sz val="14"/>
        <color theme="1"/>
        <rFont val="Calibri"/>
        <family val="2"/>
      </rPr>
      <t xml:space="preserve"> </t>
    </r>
  </si>
  <si>
    <r>
      <t xml:space="preserve">incut Plates </t>
    </r>
    <r>
      <rPr>
        <b/>
        <sz val="14"/>
        <color theme="1"/>
        <rFont val="Calibri"/>
        <family val="2"/>
      </rPr>
      <t>L</t>
    </r>
    <r>
      <rPr>
        <sz val="14"/>
        <color theme="1"/>
        <rFont val="Calibri"/>
        <family val="2"/>
      </rPr>
      <t xml:space="preserve"> </t>
    </r>
  </si>
  <si>
    <r>
      <t xml:space="preserve">slopy-incut Edges </t>
    </r>
    <r>
      <rPr>
        <b/>
        <sz val="14"/>
        <color theme="1"/>
        <rFont val="Calibri"/>
        <family val="2"/>
      </rPr>
      <t>L</t>
    </r>
  </si>
  <si>
    <r>
      <t xml:space="preserve">big Edges </t>
    </r>
    <r>
      <rPr>
        <b/>
        <sz val="14"/>
        <color theme="1"/>
        <rFont val="Calibri"/>
        <family val="2"/>
      </rPr>
      <t>XL</t>
    </r>
  </si>
  <si>
    <r>
      <t xml:space="preserve">Spax </t>
    </r>
    <r>
      <rPr>
        <b/>
        <sz val="14"/>
        <color theme="1"/>
        <rFont val="Calibri"/>
        <family val="2"/>
      </rPr>
      <t>XS</t>
    </r>
  </si>
  <si>
    <r>
      <t xml:space="preserve">Spax </t>
    </r>
    <r>
      <rPr>
        <b/>
        <sz val="14"/>
        <color theme="1"/>
        <rFont val="Calibri"/>
        <family val="2"/>
      </rPr>
      <t>S</t>
    </r>
  </si>
  <si>
    <t>CANDLES    PU</t>
  </si>
  <si>
    <t>Anthracite</t>
  </si>
  <si>
    <t>Special request</t>
  </si>
  <si>
    <t>RAL 9003*</t>
  </si>
  <si>
    <t>RAL 7016*</t>
  </si>
  <si>
    <t>RAL 7040*</t>
  </si>
  <si>
    <t>RAL 2004*</t>
  </si>
  <si>
    <t>RAL 6029*</t>
  </si>
  <si>
    <t>Number of Volumes</t>
  </si>
  <si>
    <t>Volumes in Set</t>
  </si>
  <si>
    <t>Total Volumes</t>
  </si>
  <si>
    <t>Total Price Volumes</t>
  </si>
  <si>
    <r>
      <t xml:space="preserve">real Jugs </t>
    </r>
    <r>
      <rPr>
        <b/>
        <sz val="14"/>
        <color theme="1"/>
        <rFont val="Calibri"/>
        <family val="2"/>
      </rPr>
      <t>XL</t>
    </r>
  </si>
  <si>
    <r>
      <t xml:space="preserve">negativ Slopers </t>
    </r>
    <r>
      <rPr>
        <b/>
        <sz val="14"/>
        <color theme="1"/>
        <rFont val="Calibri"/>
        <family val="2"/>
      </rPr>
      <t>L</t>
    </r>
  </si>
  <si>
    <r>
      <t xml:space="preserve">negativ Slopers </t>
    </r>
    <r>
      <rPr>
        <b/>
        <sz val="14"/>
        <color theme="1"/>
        <rFont val="Calibri"/>
        <family val="2"/>
      </rPr>
      <t>XL</t>
    </r>
  </si>
  <si>
    <r>
      <t xml:space="preserve">Edges </t>
    </r>
    <r>
      <rPr>
        <b/>
        <sz val="14"/>
        <color theme="1"/>
        <rFont val="Calibri"/>
        <family val="2"/>
      </rPr>
      <t>XL</t>
    </r>
  </si>
  <si>
    <r>
      <t xml:space="preserve">long Edges </t>
    </r>
    <r>
      <rPr>
        <b/>
        <sz val="14"/>
        <color theme="1"/>
        <rFont val="Calibri"/>
        <family val="2"/>
      </rPr>
      <t>L</t>
    </r>
  </si>
  <si>
    <r>
      <t xml:space="preserve">Incut Crimps </t>
    </r>
    <r>
      <rPr>
        <b/>
        <sz val="14"/>
        <color theme="1"/>
        <rFont val="Calibri"/>
        <family val="2"/>
      </rPr>
      <t>L</t>
    </r>
  </si>
  <si>
    <r>
      <t xml:space="preserve">incut Edges </t>
    </r>
    <r>
      <rPr>
        <b/>
        <sz val="14"/>
        <color theme="1"/>
        <rFont val="Calibri"/>
        <family val="2"/>
      </rPr>
      <t>M-L</t>
    </r>
  </si>
  <si>
    <r>
      <t xml:space="preserve">open Edges </t>
    </r>
    <r>
      <rPr>
        <b/>
        <sz val="14"/>
        <color theme="1"/>
        <rFont val="Calibri"/>
        <family val="2"/>
      </rPr>
      <t>S-L</t>
    </r>
  </si>
  <si>
    <t>S-XL</t>
  </si>
  <si>
    <t>Plywood-Volumes</t>
  </si>
  <si>
    <t>Macros in Set</t>
  </si>
  <si>
    <t>Number of Macros</t>
  </si>
  <si>
    <t>NEW</t>
  </si>
  <si>
    <r>
      <t xml:space="preserve">Candles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</si>
  <si>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</si>
  <si>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</si>
  <si>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</si>
  <si>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</si>
  <si>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</si>
  <si>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</si>
  <si>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</si>
  <si>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</si>
  <si>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</si>
  <si>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</si>
  <si>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</si>
  <si>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</si>
  <si>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</si>
  <si>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</si>
  <si>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</si>
  <si>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</si>
  <si>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</si>
  <si>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</si>
  <si>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Candles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</si>
  <si>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</si>
  <si>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</si>
  <si>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</si>
  <si>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</si>
  <si>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</si>
  <si>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</si>
  <si>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</si>
  <si>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</si>
  <si>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</si>
  <si>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</si>
  <si>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</si>
  <si>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 xml:space="preserve">21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</si>
  <si>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</si>
  <si>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23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</si>
  <si>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 xml:space="preserve">Dual Texture </t>
    </r>
  </si>
  <si>
    <r>
      <t xml:space="preserve">Candles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</si>
  <si>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Candles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</si>
  <si>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</si>
  <si>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</si>
  <si>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</si>
  <si>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</si>
  <si>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</si>
  <si>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 xml:space="preserve">Full Texture </t>
    </r>
  </si>
  <si>
    <r>
      <t xml:space="preserve">Candles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</si>
  <si>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  <r>
      <rPr>
        <sz val="14"/>
        <color theme="1"/>
        <rFont val="Calibri"/>
        <family val="2"/>
      </rPr>
      <t xml:space="preserve"> </t>
    </r>
  </si>
  <si>
    <r>
      <t xml:space="preserve">Candles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</si>
  <si>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</si>
  <si>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</si>
  <si>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</si>
  <si>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</si>
  <si>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</si>
  <si>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</si>
  <si>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</si>
  <si>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21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</si>
  <si>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</si>
  <si>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23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</si>
  <si>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t>Total Price Holds</t>
  </si>
  <si>
    <r>
      <t xml:space="preserve">Petals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</si>
  <si>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</si>
  <si>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t>wish colour</t>
  </si>
  <si>
    <t>CANDLES    Macros</t>
  </si>
  <si>
    <t>PETALS    Plywood</t>
  </si>
  <si>
    <t>Holds / Volumes</t>
  </si>
  <si>
    <r>
      <t xml:space="preserve">Petals </t>
    </r>
    <r>
      <rPr>
        <b/>
        <sz val="14"/>
        <color theme="1"/>
        <rFont val="Calibri"/>
        <family val="2"/>
      </rPr>
      <t>Flat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</si>
  <si>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Flat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</si>
  <si>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Petals </t>
    </r>
    <r>
      <rPr>
        <b/>
        <sz val="14"/>
        <color theme="1"/>
        <rFont val="Calibri"/>
        <family val="2"/>
      </rPr>
      <t xml:space="preserve">Flat S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</si>
  <si>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Petals </t>
    </r>
    <r>
      <rPr>
        <b/>
        <sz val="14"/>
        <color theme="1"/>
        <rFont val="Calibri"/>
        <family val="2"/>
      </rPr>
      <t>Flat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</si>
  <si>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Flat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</si>
  <si>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S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</si>
  <si>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</si>
  <si>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</si>
  <si>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</si>
  <si>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</si>
  <si>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Steep S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</si>
  <si>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Steep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</si>
  <si>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Steep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</si>
  <si>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 xml:space="preserve">Steep XL 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</si>
  <si>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Steep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</si>
  <si>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 xml:space="preserve">Flat S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</si>
  <si>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Petals </t>
    </r>
    <r>
      <rPr>
        <b/>
        <sz val="14"/>
        <color theme="1"/>
        <rFont val="Calibri"/>
        <family val="2"/>
      </rPr>
      <t>Flat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</si>
  <si>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Petals </t>
    </r>
    <r>
      <rPr>
        <b/>
        <sz val="14"/>
        <color theme="1"/>
        <rFont val="Calibri"/>
        <family val="2"/>
      </rPr>
      <t>Flat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</si>
  <si>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Flat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</si>
  <si>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Flat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</si>
  <si>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Medium S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</si>
  <si>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Medium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FullTexture</t>
    </r>
  </si>
  <si>
    <r>
      <t xml:space="preserve">Petals </t>
    </r>
    <r>
      <rPr>
        <b/>
        <sz val="14"/>
        <color theme="1"/>
        <rFont val="Calibri"/>
        <family val="2"/>
      </rPr>
      <t xml:space="preserve">Medium L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</si>
  <si>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Medium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</si>
  <si>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Medium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</si>
  <si>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S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</si>
  <si>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</si>
  <si>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</si>
  <si>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</si>
  <si>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</si>
  <si>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t>Handholds Set 1</t>
  </si>
  <si>
    <t>Handholds Set 2</t>
  </si>
  <si>
    <t>Handholds Set 3</t>
  </si>
  <si>
    <t>Handholds Set 4</t>
  </si>
  <si>
    <t>Handholds Set 5</t>
  </si>
  <si>
    <t>Handholds Set 6</t>
  </si>
  <si>
    <t>Footholds Set 1</t>
  </si>
  <si>
    <t>Footholds Set 2</t>
  </si>
  <si>
    <t>Footholds Set 3</t>
  </si>
  <si>
    <t>Footholds Set 4</t>
  </si>
  <si>
    <t>Footholds Set 5</t>
  </si>
  <si>
    <t>XS-S</t>
  </si>
  <si>
    <t>XXS-XS</t>
  </si>
  <si>
    <t>XXS-L</t>
  </si>
  <si>
    <t>COMBINATION    PU</t>
  </si>
  <si>
    <r>
      <t xml:space="preserve">Handholds </t>
    </r>
    <r>
      <rPr>
        <b/>
        <sz val="14"/>
        <color theme="1"/>
        <rFont val="Calibri"/>
        <family val="2"/>
      </rPr>
      <t>Full Range</t>
    </r>
  </si>
  <si>
    <r>
      <t xml:space="preserve">Footholds </t>
    </r>
    <r>
      <rPr>
        <b/>
        <sz val="14"/>
        <color theme="1"/>
        <rFont val="Calibri"/>
        <family val="2"/>
      </rPr>
      <t>Full Range</t>
    </r>
  </si>
  <si>
    <r>
      <t xml:space="preserve">Combination PU </t>
    </r>
    <r>
      <rPr>
        <b/>
        <sz val="14"/>
        <color theme="1"/>
        <rFont val="Calibri"/>
        <family val="2"/>
      </rPr>
      <t>Full Range</t>
    </r>
  </si>
  <si>
    <r>
      <t xml:space="preserve">Candles PU </t>
    </r>
    <r>
      <rPr>
        <b/>
        <sz val="14"/>
        <color theme="1"/>
        <rFont val="Calibri"/>
        <family val="2"/>
      </rPr>
      <t>Full Range</t>
    </r>
  </si>
  <si>
    <t>more PU colors coming soon</t>
  </si>
  <si>
    <t>DREAMERS    Macros</t>
  </si>
  <si>
    <r>
      <t xml:space="preserve">Dreamers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</si>
  <si>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Dreamers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 xml:space="preserve">Dual Texture </t>
    </r>
  </si>
  <si>
    <r>
      <t xml:space="preserve">Dreamers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</si>
  <si>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Dreamers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</si>
  <si>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</si>
  <si>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</si>
  <si>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</si>
  <si>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</si>
  <si>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</si>
  <si>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</si>
  <si>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</si>
  <si>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</si>
  <si>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</si>
  <si>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</si>
  <si>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</si>
  <si>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</si>
  <si>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</si>
  <si>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</si>
  <si>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</si>
  <si>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</si>
  <si>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21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</si>
  <si>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</si>
  <si>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</si>
  <si>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</si>
  <si>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Dreamers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 xml:space="preserve">Full Texture </t>
    </r>
  </si>
  <si>
    <r>
      <t xml:space="preserve">Dreamers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</si>
  <si>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Dreamers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</si>
  <si>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</si>
  <si>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</si>
  <si>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</si>
  <si>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</si>
  <si>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</si>
  <si>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</si>
  <si>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</si>
  <si>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</si>
  <si>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</si>
  <si>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</si>
  <si>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</si>
  <si>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</si>
  <si>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</si>
  <si>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</si>
  <si>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</si>
  <si>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</si>
  <si>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 xml:space="preserve">21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</si>
  <si>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</si>
  <si>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</si>
  <si>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t>TRIOS    Plywood</t>
  </si>
  <si>
    <r>
      <t xml:space="preserve">Trios </t>
    </r>
    <r>
      <rPr>
        <b/>
        <sz val="14"/>
        <color theme="1"/>
        <rFont val="Calibri"/>
        <family val="2"/>
      </rPr>
      <t xml:space="preserve">Flat 3x XS 2x S 2x M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</si>
  <si>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</si>
  <si>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</si>
  <si>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</si>
  <si>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</si>
  <si>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Full SET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</si>
  <si>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3x XS 2x S 2x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</si>
  <si>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</si>
  <si>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</si>
  <si>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</si>
  <si>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</si>
  <si>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FULL SET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</si>
  <si>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</si>
  <si>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3x XS 2x S 2x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</si>
  <si>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 xml:space="preserve">Steep L 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</si>
  <si>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</si>
  <si>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</si>
  <si>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FULL SET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</si>
  <si>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3x XS 2x S 2x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</si>
  <si>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Flat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</si>
  <si>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Flat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</si>
  <si>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Flat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</si>
  <si>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Flat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</si>
  <si>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Flat FULL SET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</si>
  <si>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3x XS 2x S 2x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</si>
  <si>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</si>
  <si>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FULL SET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</si>
  <si>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</si>
  <si>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</si>
  <si>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</si>
  <si>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Steep 3x XS 2x S 2x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</si>
  <si>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COMPLETE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</si>
  <si>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</si>
  <si>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Steep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</si>
  <si>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Steep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</si>
  <si>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Steep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</si>
  <si>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 xml:space="preserve">Steep FULL SET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</si>
  <si>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COMPLETE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</si>
  <si>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t>PU Holds</t>
  </si>
  <si>
    <t>PE Holds</t>
  </si>
  <si>
    <t>Screw length M10 (cm)</t>
  </si>
  <si>
    <t>needed M10 Bolts</t>
  </si>
  <si>
    <t>needed Spax Screws</t>
  </si>
  <si>
    <t>COMING SOON</t>
  </si>
  <si>
    <t>Full Set</t>
  </si>
  <si>
    <t>XL-XXL</t>
  </si>
  <si>
    <t>S-XXL</t>
  </si>
  <si>
    <r>
      <t xml:space="preserve">Footholds </t>
    </r>
    <r>
      <rPr>
        <b/>
        <sz val="14"/>
        <color theme="1"/>
        <rFont val="Calibri"/>
        <family val="2"/>
      </rPr>
      <t>S</t>
    </r>
  </si>
  <si>
    <r>
      <t xml:space="preserve">Footholds / Sloper </t>
    </r>
    <r>
      <rPr>
        <b/>
        <sz val="14"/>
        <color theme="1"/>
        <rFont val="Calibri"/>
        <family val="2"/>
      </rPr>
      <t>M-L</t>
    </r>
  </si>
  <si>
    <r>
      <t>Jugs</t>
    </r>
    <r>
      <rPr>
        <b/>
        <sz val="14"/>
        <color theme="1"/>
        <rFont val="Calibri"/>
        <family val="2"/>
      </rPr>
      <t xml:space="preserve"> M</t>
    </r>
  </si>
  <si>
    <r>
      <t xml:space="preserve">Jugs </t>
    </r>
    <r>
      <rPr>
        <b/>
        <sz val="14"/>
        <color theme="1"/>
        <rFont val="Calibri"/>
        <family val="2"/>
      </rPr>
      <t>L-XL</t>
    </r>
  </si>
  <si>
    <r>
      <t>Jugs</t>
    </r>
    <r>
      <rPr>
        <b/>
        <sz val="14"/>
        <color theme="1"/>
        <rFont val="Calibri"/>
        <family val="2"/>
      </rPr>
      <t xml:space="preserve"> XXL</t>
    </r>
  </si>
  <si>
    <r>
      <t xml:space="preserve">incut Edges </t>
    </r>
    <r>
      <rPr>
        <b/>
        <sz val="14"/>
        <color theme="1"/>
        <rFont val="Calibri"/>
        <family val="2"/>
      </rPr>
      <t>S-L</t>
    </r>
  </si>
  <si>
    <r>
      <t xml:space="preserve">Pockets </t>
    </r>
    <r>
      <rPr>
        <b/>
        <sz val="14"/>
        <color theme="1"/>
        <rFont val="Calibri"/>
        <family val="2"/>
      </rPr>
      <t>L</t>
    </r>
  </si>
  <si>
    <r>
      <t xml:space="preserve">Pockets </t>
    </r>
    <r>
      <rPr>
        <b/>
        <sz val="14"/>
        <color theme="1"/>
        <rFont val="Calibri"/>
        <family val="2"/>
      </rPr>
      <t>XL-XXL</t>
    </r>
  </si>
  <si>
    <t>40 cm</t>
  </si>
  <si>
    <t>50 cm</t>
  </si>
  <si>
    <t>60 cm</t>
  </si>
  <si>
    <t>70 cm</t>
  </si>
  <si>
    <t>80 cm</t>
  </si>
  <si>
    <t>90 cm</t>
  </si>
  <si>
    <t>100 cm</t>
  </si>
  <si>
    <t>110 cm</t>
  </si>
  <si>
    <t>120 cm</t>
  </si>
  <si>
    <t>130 cm</t>
  </si>
  <si>
    <t>140 cm</t>
  </si>
  <si>
    <t>needed Spax</t>
  </si>
  <si>
    <t>needed Bolts</t>
  </si>
  <si>
    <r>
      <t xml:space="preserve">Orderform </t>
    </r>
    <r>
      <rPr>
        <b/>
        <sz val="18"/>
        <color theme="1"/>
        <rFont val="Calibri"/>
        <family val="2"/>
      </rPr>
      <t>updated 01/2026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</si>
</sst>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name val="Calibri"/>
      <family val="2"/>
    </font>
    <font>
      <b/>
      <sz val="18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b/>
      <sz val="16"/>
      <color theme="1"/>
      <name val="Calibri"/>
      <family val="2"/>
    </font>
    <font>
      <sz val="8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</font>
    <font>
      <b/>
      <sz val="2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28"/>
      <color theme="0"/>
      <name val="Calibri"/>
      <family val="2"/>
    </font>
    <font>
      <b/>
      <sz val="8"/>
      <color theme="1"/>
      <name val="Calibri"/>
      <family val="2"/>
    </font>
    <font>
      <b/>
      <sz val="26"/>
      <color theme="1"/>
      <name val="Calibri"/>
      <family val="2"/>
    </font>
    <font>
      <sz val="11"/>
      <color rgb="FFFF0000"/>
      <name val="Calibri"/>
      <family val="2"/>
    </font>
    <font>
      <u/>
      <sz val="14"/>
      <color theme="1"/>
      <name val="Calibri"/>
      <family val="2"/>
    </font>
    <font>
      <sz val="14"/>
      <color theme="1"/>
      <name val="Calibri"/>
      <family val="2"/>
    </font>
    <font>
      <sz val="11"/>
      <color rgb="FFFF0000"/>
      <name val="Calibri"/>
      <family val="2"/>
    </font>
    <font>
      <b/>
      <sz val="28"/>
      <color theme="0"/>
      <name val="Calibri"/>
      <family val="2"/>
    </font>
    <font>
      <sz val="32"/>
      <name val="Calibri"/>
      <family val="2"/>
    </font>
    <font>
      <b/>
      <sz val="18"/>
      <color theme="1"/>
      <name val="Calibri"/>
      <family val="2"/>
    </font>
    <font>
      <b/>
      <sz val="36"/>
      <color theme="4" tint="0.39997558519241921"/>
      <name val="Calibri"/>
      <family val="2"/>
    </font>
    <font>
      <sz val="11"/>
      <color theme="4" tint="0.39997558519241921"/>
      <name val="Calibri"/>
      <family val="2"/>
    </font>
    <font>
      <sz val="11"/>
      <color theme="4" tint="0.39997558519241921"/>
      <name val="Calibri"/>
      <family val="2"/>
      <scheme val="minor"/>
    </font>
    <font>
      <b/>
      <sz val="20"/>
      <color theme="1"/>
      <name val="Calibri"/>
      <family val="2"/>
    </font>
    <font>
      <sz val="20"/>
      <name val="Calibri"/>
      <family val="2"/>
    </font>
    <font>
      <b/>
      <sz val="16"/>
      <color theme="1"/>
      <name val="Calibri"/>
      <family val="2"/>
    </font>
    <font>
      <b/>
      <sz val="30"/>
      <color theme="1"/>
      <name val="Calibri"/>
      <family val="2"/>
    </font>
    <font>
      <sz val="3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</font>
    <font>
      <sz val="14"/>
      <color theme="0"/>
      <name val="Calibri"/>
      <family val="2"/>
    </font>
    <font>
      <b/>
      <sz val="18"/>
      <color theme="1"/>
      <name val="Calibri"/>
      <family val="2"/>
      <scheme val="minor"/>
    </font>
    <font>
      <b/>
      <sz val="18"/>
      <name val="Calibri"/>
      <family val="2"/>
    </font>
    <font>
      <b/>
      <sz val="8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sz val="9"/>
      <color rgb="FFFF0000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28"/>
      <color theme="2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8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rgb="FFFF0000"/>
        <bgColor rgb="FFFF0000"/>
      </patternFill>
    </fill>
    <fill>
      <patternFill patternType="solid">
        <fgColor rgb="FF8EAADB"/>
        <bgColor rgb="FF8EAADB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996633"/>
        <bgColor rgb="FF996633"/>
      </patternFill>
    </fill>
    <fill>
      <patternFill patternType="solid">
        <fgColor rgb="FF7030A0"/>
        <bgColor rgb="FF7030A0"/>
      </patternFill>
    </fill>
    <fill>
      <patternFill patternType="solid">
        <fgColor rgb="FFCC00CC"/>
        <bgColor rgb="FFCC00CC"/>
      </patternFill>
    </fill>
    <fill>
      <patternFill patternType="solid">
        <fgColor rgb="FF33CCCC"/>
        <bgColor rgb="FF33CCCC"/>
      </patternFill>
    </fill>
    <fill>
      <patternFill patternType="solid">
        <fgColor rgb="FF757070"/>
        <bgColor rgb="FF757070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CC00"/>
      </patternFill>
    </fill>
    <fill>
      <patternFill patternType="solid">
        <fgColor rgb="FF00FF00"/>
        <bgColor rgb="FF00FF00"/>
      </patternFill>
    </fill>
    <fill>
      <patternFill patternType="solid">
        <fgColor rgb="FF262626"/>
        <bgColor rgb="FF262626"/>
      </patternFill>
    </fill>
    <fill>
      <patternFill patternType="solid">
        <fgColor rgb="FFBFBFBF"/>
        <bgColor rgb="FFBFBFBF"/>
      </patternFill>
    </fill>
    <fill>
      <patternFill patternType="solid">
        <fgColor rgb="FF9999FF"/>
        <bgColor rgb="FF9999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1" tint="0.34998626667073579"/>
        <bgColor rgb="FF8EAADB"/>
      </patternFill>
    </fill>
    <fill>
      <patternFill patternType="solid">
        <fgColor theme="1" tint="0.14999847407452621"/>
        <bgColor rgb="FF7F7F7F"/>
      </patternFill>
    </fill>
    <fill>
      <patternFill patternType="solid">
        <fgColor rgb="FFFF0000"/>
        <bgColor rgb="FF92D050"/>
      </patternFill>
    </fill>
    <fill>
      <patternFill patternType="solid">
        <fgColor theme="0" tint="-0.14999847407452621"/>
        <bgColor rgb="FFFF0000"/>
      </patternFill>
    </fill>
    <fill>
      <patternFill patternType="solid">
        <fgColor rgb="FFFF33CC"/>
        <bgColor rgb="FF8EAADB"/>
      </patternFill>
    </fill>
    <fill>
      <patternFill patternType="solid">
        <fgColor rgb="FFFF33CC"/>
        <bgColor rgb="FF33CCCC"/>
      </patternFill>
    </fill>
    <fill>
      <patternFill patternType="solid">
        <fgColor rgb="FF92D050"/>
        <bgColor rgb="FFCC00CC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33CC"/>
        <bgColor rgb="FF9999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8EAADB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CC00CC"/>
      </patternFill>
    </fill>
    <fill>
      <patternFill patternType="solid">
        <fgColor theme="0"/>
        <bgColor rgb="FF33CCCC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/>
        <bgColor rgb="FF996633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757070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00FF00"/>
      </patternFill>
    </fill>
    <fill>
      <patternFill patternType="solid">
        <fgColor theme="1"/>
        <bgColor rgb="FF996633"/>
      </patternFill>
    </fill>
    <fill>
      <patternFill patternType="solid">
        <fgColor theme="1"/>
        <bgColor rgb="FF7030A0"/>
      </patternFill>
    </fill>
    <fill>
      <patternFill patternType="solid">
        <fgColor theme="1"/>
        <bgColor rgb="FFCC00CC"/>
      </patternFill>
    </fill>
    <fill>
      <patternFill patternType="solid">
        <fgColor theme="1"/>
        <bgColor rgb="FFD0CECE"/>
      </patternFill>
    </fill>
    <fill>
      <patternFill patternType="solid">
        <fgColor theme="1"/>
        <bgColor rgb="FF757070"/>
      </patternFill>
    </fill>
    <fill>
      <patternFill patternType="solid">
        <fgColor theme="1"/>
        <bgColor rgb="FFFF00FF"/>
      </patternFill>
    </fill>
    <fill>
      <patternFill patternType="solid">
        <fgColor theme="1"/>
        <bgColor rgb="FFFFCC00"/>
      </patternFill>
    </fill>
    <fill>
      <patternFill patternType="solid">
        <fgColor theme="1"/>
        <bgColor rgb="FF00FF00"/>
      </patternFill>
    </fill>
    <fill>
      <patternFill patternType="solid">
        <fgColor theme="1"/>
        <bgColor rgb="FFFFFF00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33CCCC"/>
        <bgColor rgb="FFFFC000"/>
      </patternFill>
    </fill>
    <fill>
      <patternFill patternType="solid">
        <fgColor theme="1"/>
        <bgColor rgb="FF33CCCC"/>
      </patternFill>
    </fill>
    <fill>
      <patternFill patternType="solid">
        <fgColor theme="1"/>
        <bgColor indexed="64"/>
      </patternFill>
    </fill>
    <fill>
      <patternFill patternType="solid">
        <fgColor theme="3" tint="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7F7F7F"/>
      </patternFill>
    </fill>
    <fill>
      <patternFill patternType="solid">
        <fgColor theme="2"/>
        <bgColor rgb="FF8EAADB"/>
      </patternFill>
    </fill>
    <fill>
      <patternFill patternType="solid">
        <fgColor theme="2"/>
        <bgColor rgb="FFFF0000"/>
      </patternFill>
    </fill>
    <fill>
      <patternFill patternType="solid">
        <fgColor theme="2"/>
        <bgColor rgb="FFFFFF00"/>
      </patternFill>
    </fill>
    <fill>
      <patternFill patternType="solid">
        <fgColor theme="2"/>
        <bgColor rgb="FF92D050"/>
      </patternFill>
    </fill>
    <fill>
      <patternFill patternType="solid">
        <fgColor theme="2"/>
        <bgColor rgb="FFFFC000"/>
      </patternFill>
    </fill>
    <fill>
      <patternFill patternType="solid">
        <fgColor theme="2"/>
        <bgColor rgb="FF996633"/>
      </patternFill>
    </fill>
    <fill>
      <patternFill patternType="solid">
        <fgColor theme="2"/>
        <bgColor rgb="FF7030A0"/>
      </patternFill>
    </fill>
    <fill>
      <patternFill patternType="solid">
        <fgColor theme="2"/>
        <bgColor rgb="FFCC00CC"/>
      </patternFill>
    </fill>
    <fill>
      <patternFill patternType="solid">
        <fgColor theme="2"/>
        <bgColor rgb="FF33CCCC"/>
      </patternFill>
    </fill>
    <fill>
      <patternFill patternType="solid">
        <fgColor theme="2"/>
        <bgColor rgb="FFD0CECE"/>
      </patternFill>
    </fill>
    <fill>
      <patternFill patternType="solid">
        <fgColor theme="2"/>
        <bgColor rgb="FF757070"/>
      </patternFill>
    </fill>
    <fill>
      <patternFill patternType="solid">
        <fgColor theme="2"/>
        <bgColor rgb="FFFF00FF"/>
      </patternFill>
    </fill>
    <fill>
      <patternFill patternType="solid">
        <fgColor theme="2"/>
        <bgColor rgb="FFFFCC00"/>
      </patternFill>
    </fill>
    <fill>
      <patternFill patternType="solid">
        <fgColor theme="2"/>
        <bgColor rgb="FF00FF00"/>
      </patternFill>
    </fill>
  </fills>
  <borders count="262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indexed="64"/>
      </left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indexed="64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indexed="64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rgb="FF000000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09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4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164" fontId="4" fillId="4" borderId="26" xfId="0" applyNumberFormat="1" applyFont="1" applyFill="1" applyBorder="1" applyAlignment="1">
      <alignment horizontal="center" vertical="center"/>
    </xf>
    <xf numFmtId="0" fontId="1" fillId="0" borderId="3" xfId="0" applyFont="1" applyBorder="1"/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textRotation="90"/>
    </xf>
    <xf numFmtId="0" fontId="10" fillId="6" borderId="35" xfId="0" applyFont="1" applyFill="1" applyBorder="1" applyAlignment="1">
      <alignment horizontal="center" vertical="center" textRotation="90"/>
    </xf>
    <xf numFmtId="0" fontId="10" fillId="5" borderId="35" xfId="0" applyFont="1" applyFill="1" applyBorder="1" applyAlignment="1">
      <alignment horizontal="center" vertical="center" textRotation="90"/>
    </xf>
    <xf numFmtId="0" fontId="10" fillId="7" borderId="35" xfId="0" applyFont="1" applyFill="1" applyBorder="1" applyAlignment="1">
      <alignment horizontal="center" vertical="center" textRotation="90"/>
    </xf>
    <xf numFmtId="0" fontId="10" fillId="8" borderId="35" xfId="0" applyFont="1" applyFill="1" applyBorder="1" applyAlignment="1">
      <alignment horizontal="center" vertical="center" textRotation="90"/>
    </xf>
    <xf numFmtId="0" fontId="10" fillId="9" borderId="35" xfId="0" applyFont="1" applyFill="1" applyBorder="1" applyAlignment="1">
      <alignment horizontal="center" vertical="center" textRotation="90"/>
    </xf>
    <xf numFmtId="0" fontId="10" fillId="10" borderId="35" xfId="0" applyFont="1" applyFill="1" applyBorder="1" applyAlignment="1">
      <alignment horizontal="center" vertical="center" textRotation="90"/>
    </xf>
    <xf numFmtId="0" fontId="10" fillId="11" borderId="35" xfId="0" applyFont="1" applyFill="1" applyBorder="1" applyAlignment="1">
      <alignment horizontal="center" vertical="center" textRotation="90"/>
    </xf>
    <xf numFmtId="0" fontId="10" fillId="12" borderId="35" xfId="0" applyFont="1" applyFill="1" applyBorder="1" applyAlignment="1">
      <alignment horizontal="center" vertical="center" textRotation="90"/>
    </xf>
    <xf numFmtId="0" fontId="10" fillId="13" borderId="35" xfId="0" applyFont="1" applyFill="1" applyBorder="1" applyAlignment="1">
      <alignment horizontal="center" vertical="center" textRotation="90"/>
    </xf>
    <xf numFmtId="0" fontId="10" fillId="4" borderId="35" xfId="0" applyFont="1" applyFill="1" applyBorder="1" applyAlignment="1">
      <alignment horizontal="center" vertical="center" textRotation="90"/>
    </xf>
    <xf numFmtId="0" fontId="1" fillId="15" borderId="36" xfId="0" applyFont="1" applyFill="1" applyBorder="1" applyAlignment="1">
      <alignment horizontal="center" vertical="center" textRotation="90"/>
    </xf>
    <xf numFmtId="0" fontId="1" fillId="16" borderId="35" xfId="0" applyFont="1" applyFill="1" applyBorder="1" applyAlignment="1">
      <alignment horizontal="center" vertical="center" textRotation="90"/>
    </xf>
    <xf numFmtId="0" fontId="1" fillId="17" borderId="35" xfId="0" applyFont="1" applyFill="1" applyBorder="1" applyAlignment="1">
      <alignment horizontal="center" vertical="center" textRotation="90"/>
    </xf>
    <xf numFmtId="0" fontId="1" fillId="7" borderId="37" xfId="0" applyFont="1" applyFill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164" fontId="12" fillId="0" borderId="44" xfId="0" applyNumberFormat="1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164" fontId="13" fillId="0" borderId="49" xfId="0" applyNumberFormat="1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164" fontId="12" fillId="0" borderId="52" xfId="0" applyNumberFormat="1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164" fontId="12" fillId="0" borderId="58" xfId="0" applyNumberFormat="1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164" fontId="12" fillId="0" borderId="63" xfId="0" applyNumberFormat="1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164" fontId="12" fillId="0" borderId="66" xfId="0" applyNumberFormat="1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18" borderId="1" xfId="0" applyFont="1" applyFill="1" applyBorder="1"/>
    <xf numFmtId="0" fontId="13" fillId="18" borderId="73" xfId="0" applyFont="1" applyFill="1" applyBorder="1"/>
    <xf numFmtId="164" fontId="12" fillId="0" borderId="74" xfId="0" applyNumberFormat="1" applyFont="1" applyBorder="1" applyAlignment="1">
      <alignment horizontal="center"/>
    </xf>
    <xf numFmtId="164" fontId="12" fillId="0" borderId="75" xfId="0" applyNumberFormat="1" applyFont="1" applyBorder="1" applyAlignment="1">
      <alignment horizontal="center"/>
    </xf>
    <xf numFmtId="0" fontId="12" fillId="0" borderId="76" xfId="0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164" fontId="12" fillId="0" borderId="78" xfId="0" applyNumberFormat="1" applyFont="1" applyBorder="1" applyAlignment="1">
      <alignment horizontal="center"/>
    </xf>
    <xf numFmtId="0" fontId="13" fillId="0" borderId="83" xfId="0" applyFont="1" applyBorder="1" applyAlignment="1">
      <alignment horizontal="center"/>
    </xf>
    <xf numFmtId="0" fontId="12" fillId="0" borderId="84" xfId="0" applyFont="1" applyBorder="1" applyAlignment="1">
      <alignment horizontal="center"/>
    </xf>
    <xf numFmtId="0" fontId="12" fillId="0" borderId="85" xfId="0" applyFont="1" applyBorder="1" applyAlignment="1">
      <alignment horizontal="center"/>
    </xf>
    <xf numFmtId="164" fontId="12" fillId="0" borderId="86" xfId="0" applyNumberFormat="1" applyFont="1" applyBorder="1" applyAlignment="1">
      <alignment horizontal="center"/>
    </xf>
    <xf numFmtId="164" fontId="13" fillId="0" borderId="90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0" fillId="0" borderId="24" xfId="0" applyFont="1" applyBorder="1" applyAlignment="1">
      <alignment horizontal="center" vertical="center" textRotation="90"/>
    </xf>
    <xf numFmtId="0" fontId="10" fillId="6" borderId="15" xfId="0" applyFont="1" applyFill="1" applyBorder="1" applyAlignment="1">
      <alignment horizontal="center" vertical="center" textRotation="90"/>
    </xf>
    <xf numFmtId="0" fontId="10" fillId="5" borderId="15" xfId="0" applyFont="1" applyFill="1" applyBorder="1" applyAlignment="1">
      <alignment horizontal="center" vertical="center" textRotation="90"/>
    </xf>
    <xf numFmtId="0" fontId="10" fillId="7" borderId="15" xfId="0" applyFont="1" applyFill="1" applyBorder="1" applyAlignment="1">
      <alignment horizontal="center" vertical="center" textRotation="90"/>
    </xf>
    <xf numFmtId="0" fontId="10" fillId="8" borderId="15" xfId="0" applyFont="1" applyFill="1" applyBorder="1" applyAlignment="1">
      <alignment horizontal="center" vertical="center" textRotation="90"/>
    </xf>
    <xf numFmtId="0" fontId="10" fillId="9" borderId="15" xfId="0" applyFont="1" applyFill="1" applyBorder="1" applyAlignment="1">
      <alignment horizontal="center" vertical="center" textRotation="90"/>
    </xf>
    <xf numFmtId="0" fontId="10" fillId="10" borderId="15" xfId="0" applyFont="1" applyFill="1" applyBorder="1" applyAlignment="1">
      <alignment horizontal="center" vertical="center" textRotation="90"/>
    </xf>
    <xf numFmtId="0" fontId="10" fillId="11" borderId="15" xfId="0" applyFont="1" applyFill="1" applyBorder="1" applyAlignment="1">
      <alignment horizontal="center" vertical="center" textRotation="90"/>
    </xf>
    <xf numFmtId="0" fontId="10" fillId="12" borderId="15" xfId="0" applyFont="1" applyFill="1" applyBorder="1" applyAlignment="1">
      <alignment horizontal="center" vertical="center" textRotation="90"/>
    </xf>
    <xf numFmtId="0" fontId="10" fillId="13" borderId="15" xfId="0" applyFont="1" applyFill="1" applyBorder="1" applyAlignment="1">
      <alignment horizontal="center" vertical="center" textRotation="90"/>
    </xf>
    <xf numFmtId="0" fontId="10" fillId="4" borderId="15" xfId="0" applyFont="1" applyFill="1" applyBorder="1" applyAlignment="1">
      <alignment horizontal="center" vertical="center" textRotation="90"/>
    </xf>
    <xf numFmtId="0" fontId="10" fillId="15" borderId="92" xfId="0" applyFont="1" applyFill="1" applyBorder="1" applyAlignment="1">
      <alignment horizontal="center" vertical="center" textRotation="90"/>
    </xf>
    <xf numFmtId="0" fontId="10" fillId="16" borderId="93" xfId="0" applyFont="1" applyFill="1" applyBorder="1" applyAlignment="1">
      <alignment horizontal="center" vertical="center" textRotation="90"/>
    </xf>
    <xf numFmtId="0" fontId="10" fillId="17" borderId="93" xfId="0" applyFont="1" applyFill="1" applyBorder="1" applyAlignment="1">
      <alignment horizontal="center" vertical="center" textRotation="90"/>
    </xf>
    <xf numFmtId="0" fontId="10" fillId="7" borderId="94" xfId="0" applyFont="1" applyFill="1" applyBorder="1" applyAlignment="1">
      <alignment horizontal="center" vertical="center" textRotation="90"/>
    </xf>
    <xf numFmtId="0" fontId="5" fillId="0" borderId="26" xfId="0" applyFont="1" applyBorder="1"/>
    <xf numFmtId="0" fontId="12" fillId="0" borderId="0" xfId="0" applyFont="1" applyAlignment="1">
      <alignment horizontal="center"/>
    </xf>
    <xf numFmtId="0" fontId="1" fillId="2" borderId="97" xfId="0" applyFont="1" applyFill="1" applyBorder="1" applyAlignment="1">
      <alignment vertical="center"/>
    </xf>
    <xf numFmtId="0" fontId="4" fillId="2" borderId="9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/>
    </xf>
    <xf numFmtId="0" fontId="4" fillId="0" borderId="99" xfId="0" applyFont="1" applyBorder="1" applyAlignment="1">
      <alignment horizontal="center" vertical="center" wrapText="1"/>
    </xf>
    <xf numFmtId="0" fontId="10" fillId="20" borderId="15" xfId="0" applyFont="1" applyFill="1" applyBorder="1" applyAlignment="1">
      <alignment horizontal="center" vertical="center" textRotation="90"/>
    </xf>
    <xf numFmtId="0" fontId="10" fillId="19" borderId="105" xfId="0" applyFont="1" applyFill="1" applyBorder="1" applyAlignment="1">
      <alignment horizontal="center" vertical="center" textRotation="90"/>
    </xf>
    <xf numFmtId="0" fontId="10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/>
    <xf numFmtId="0" fontId="1" fillId="0" borderId="97" xfId="0" applyFont="1" applyBorder="1"/>
    <xf numFmtId="0" fontId="19" fillId="0" borderId="26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85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103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8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2" fillId="0" borderId="81" xfId="0" applyFont="1" applyBorder="1" applyAlignment="1">
      <alignment horizontal="center"/>
    </xf>
    <xf numFmtId="0" fontId="20" fillId="0" borderId="106" xfId="0" applyFont="1" applyBorder="1" applyAlignment="1">
      <alignment horizontal="center"/>
    </xf>
    <xf numFmtId="0" fontId="20" fillId="0" borderId="105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107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" fillId="23" borderId="23" xfId="0" applyFont="1" applyFill="1" applyBorder="1"/>
    <xf numFmtId="14" fontId="4" fillId="22" borderId="23" xfId="0" applyNumberFormat="1" applyFont="1" applyFill="1" applyBorder="1" applyAlignment="1">
      <alignment horizontal="center"/>
    </xf>
    <xf numFmtId="0" fontId="1" fillId="2" borderId="23" xfId="0" applyFont="1" applyFill="1" applyBorder="1"/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2" fillId="0" borderId="23" xfId="0" applyFont="1" applyBorder="1"/>
    <xf numFmtId="0" fontId="1" fillId="0" borderId="23" xfId="0" applyFont="1" applyBorder="1"/>
    <xf numFmtId="0" fontId="0" fillId="0" borderId="23" xfId="0" applyBorder="1"/>
    <xf numFmtId="0" fontId="12" fillId="0" borderId="10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05" xfId="0" applyFont="1" applyBorder="1" applyAlignment="1">
      <alignment horizontal="center"/>
    </xf>
    <xf numFmtId="0" fontId="12" fillId="0" borderId="107" xfId="0" applyFont="1" applyBorder="1" applyAlignment="1">
      <alignment horizontal="center"/>
    </xf>
    <xf numFmtId="0" fontId="12" fillId="0" borderId="42" xfId="0" applyFont="1" applyBorder="1" applyAlignment="1" applyProtection="1">
      <alignment horizontal="center"/>
      <protection locked="0"/>
    </xf>
    <xf numFmtId="0" fontId="12" fillId="6" borderId="43" xfId="0" applyFont="1" applyFill="1" applyBorder="1" applyAlignment="1" applyProtection="1">
      <alignment horizontal="center"/>
      <protection locked="0"/>
    </xf>
    <xf numFmtId="0" fontId="12" fillId="5" borderId="43" xfId="0" applyFont="1" applyFill="1" applyBorder="1" applyAlignment="1" applyProtection="1">
      <alignment horizontal="center"/>
      <protection locked="0"/>
    </xf>
    <xf numFmtId="0" fontId="12" fillId="7" borderId="43" xfId="0" applyFont="1" applyFill="1" applyBorder="1" applyAlignment="1" applyProtection="1">
      <alignment horizontal="center"/>
      <protection locked="0"/>
    </xf>
    <xf numFmtId="0" fontId="12" fillId="8" borderId="43" xfId="0" applyFont="1" applyFill="1" applyBorder="1" applyAlignment="1" applyProtection="1">
      <alignment horizontal="center"/>
      <protection locked="0"/>
    </xf>
    <xf numFmtId="0" fontId="12" fillId="9" borderId="43" xfId="0" applyFont="1" applyFill="1" applyBorder="1" applyAlignment="1" applyProtection="1">
      <alignment horizontal="center"/>
      <protection locked="0"/>
    </xf>
    <xf numFmtId="0" fontId="12" fillId="12" borderId="43" xfId="0" applyFont="1" applyFill="1" applyBorder="1" applyAlignment="1" applyProtection="1">
      <alignment horizontal="center"/>
      <protection locked="0"/>
    </xf>
    <xf numFmtId="0" fontId="12" fillId="13" borderId="43" xfId="0" applyFont="1" applyFill="1" applyBorder="1" applyAlignment="1" applyProtection="1">
      <alignment horizontal="center"/>
      <protection locked="0"/>
    </xf>
    <xf numFmtId="0" fontId="12" fillId="4" borderId="43" xfId="0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6" borderId="53" xfId="0" applyFont="1" applyFill="1" applyBorder="1" applyAlignment="1" applyProtection="1">
      <alignment horizontal="center"/>
      <protection locked="0"/>
    </xf>
    <xf numFmtId="0" fontId="12" fillId="5" borderId="53" xfId="0" applyFont="1" applyFill="1" applyBorder="1" applyAlignment="1" applyProtection="1">
      <alignment horizontal="center"/>
      <protection locked="0"/>
    </xf>
    <xf numFmtId="0" fontId="12" fillId="7" borderId="53" xfId="0" applyFont="1" applyFill="1" applyBorder="1" applyAlignment="1" applyProtection="1">
      <alignment horizontal="center"/>
      <protection locked="0"/>
    </xf>
    <xf numFmtId="0" fontId="12" fillId="8" borderId="53" xfId="0" applyFont="1" applyFill="1" applyBorder="1" applyAlignment="1" applyProtection="1">
      <alignment horizontal="center"/>
      <protection locked="0"/>
    </xf>
    <xf numFmtId="0" fontId="12" fillId="9" borderId="53" xfId="0" applyFont="1" applyFill="1" applyBorder="1" applyAlignment="1" applyProtection="1">
      <alignment horizontal="center"/>
      <protection locked="0"/>
    </xf>
    <xf numFmtId="0" fontId="12" fillId="12" borderId="53" xfId="0" applyFont="1" applyFill="1" applyBorder="1" applyAlignment="1" applyProtection="1">
      <alignment horizontal="center"/>
      <protection locked="0"/>
    </xf>
    <xf numFmtId="0" fontId="12" fillId="13" borderId="53" xfId="0" applyFont="1" applyFill="1" applyBorder="1" applyAlignment="1" applyProtection="1">
      <alignment horizontal="center"/>
      <protection locked="0"/>
    </xf>
    <xf numFmtId="0" fontId="12" fillId="4" borderId="53" xfId="0" applyFont="1" applyFill="1" applyBorder="1" applyAlignment="1" applyProtection="1">
      <alignment horizontal="center"/>
      <protection locked="0"/>
    </xf>
    <xf numFmtId="0" fontId="12" fillId="0" borderId="38" xfId="0" applyFont="1" applyBorder="1" applyAlignment="1" applyProtection="1">
      <alignment horizontal="center"/>
      <protection locked="0"/>
    </xf>
    <xf numFmtId="0" fontId="12" fillId="6" borderId="57" xfId="0" applyFont="1" applyFill="1" applyBorder="1" applyAlignment="1" applyProtection="1">
      <alignment horizontal="center"/>
      <protection locked="0"/>
    </xf>
    <xf numFmtId="0" fontId="12" fillId="5" borderId="57" xfId="0" applyFont="1" applyFill="1" applyBorder="1" applyAlignment="1" applyProtection="1">
      <alignment horizontal="center"/>
      <protection locked="0"/>
    </xf>
    <xf numFmtId="0" fontId="12" fillId="7" borderId="57" xfId="0" applyFont="1" applyFill="1" applyBorder="1" applyAlignment="1" applyProtection="1">
      <alignment horizontal="center"/>
      <protection locked="0"/>
    </xf>
    <xf numFmtId="0" fontId="12" fillId="8" borderId="57" xfId="0" applyFont="1" applyFill="1" applyBorder="1" applyAlignment="1" applyProtection="1">
      <alignment horizontal="center"/>
      <protection locked="0"/>
    </xf>
    <xf numFmtId="0" fontId="12" fillId="9" borderId="57" xfId="0" applyFont="1" applyFill="1" applyBorder="1" applyAlignment="1" applyProtection="1">
      <alignment horizontal="center"/>
      <protection locked="0"/>
    </xf>
    <xf numFmtId="0" fontId="12" fillId="12" borderId="57" xfId="0" applyFont="1" applyFill="1" applyBorder="1" applyAlignment="1" applyProtection="1">
      <alignment horizontal="center"/>
      <protection locked="0"/>
    </xf>
    <xf numFmtId="0" fontId="12" fillId="13" borderId="57" xfId="0" applyFont="1" applyFill="1" applyBorder="1" applyAlignment="1" applyProtection="1">
      <alignment horizontal="center"/>
      <protection locked="0"/>
    </xf>
    <xf numFmtId="0" fontId="12" fillId="4" borderId="57" xfId="0" applyFont="1" applyFill="1" applyBorder="1" applyAlignment="1" applyProtection="1">
      <alignment horizontal="center"/>
      <protection locked="0"/>
    </xf>
    <xf numFmtId="0" fontId="12" fillId="0" borderId="50" xfId="0" applyFont="1" applyBorder="1" applyAlignment="1" applyProtection="1">
      <alignment horizontal="center"/>
      <protection locked="0"/>
    </xf>
    <xf numFmtId="0" fontId="12" fillId="0" borderId="65" xfId="0" applyFont="1" applyBorder="1" applyAlignment="1" applyProtection="1">
      <alignment horizontal="center"/>
      <protection locked="0"/>
    </xf>
    <xf numFmtId="0" fontId="12" fillId="6" borderId="26" xfId="0" applyFont="1" applyFill="1" applyBorder="1" applyAlignment="1" applyProtection="1">
      <alignment horizontal="center"/>
      <protection locked="0"/>
    </xf>
    <xf numFmtId="0" fontId="12" fillId="5" borderId="26" xfId="0" applyFont="1" applyFill="1" applyBorder="1" applyAlignment="1" applyProtection="1">
      <alignment horizontal="center"/>
      <protection locked="0"/>
    </xf>
    <xf numFmtId="0" fontId="12" fillId="7" borderId="26" xfId="0" applyFont="1" applyFill="1" applyBorder="1" applyAlignment="1" applyProtection="1">
      <alignment horizontal="center"/>
      <protection locked="0"/>
    </xf>
    <xf numFmtId="0" fontId="12" fillId="8" borderId="26" xfId="0" applyFont="1" applyFill="1" applyBorder="1" applyAlignment="1" applyProtection="1">
      <alignment horizontal="center"/>
      <protection locked="0"/>
    </xf>
    <xf numFmtId="0" fontId="12" fillId="9" borderId="26" xfId="0" applyFont="1" applyFill="1" applyBorder="1" applyAlignment="1" applyProtection="1">
      <alignment horizontal="center"/>
      <protection locked="0"/>
    </xf>
    <xf numFmtId="0" fontId="12" fillId="12" borderId="26" xfId="0" applyFont="1" applyFill="1" applyBorder="1" applyAlignment="1" applyProtection="1">
      <alignment horizontal="center"/>
      <protection locked="0"/>
    </xf>
    <xf numFmtId="0" fontId="12" fillId="13" borderId="26" xfId="0" applyFont="1" applyFill="1" applyBorder="1" applyAlignment="1" applyProtection="1">
      <alignment horizontal="center"/>
      <protection locked="0"/>
    </xf>
    <xf numFmtId="0" fontId="12" fillId="4" borderId="26" xfId="0" applyFont="1" applyFill="1" applyBorder="1" applyAlignment="1" applyProtection="1">
      <alignment horizontal="center"/>
      <protection locked="0"/>
    </xf>
    <xf numFmtId="0" fontId="12" fillId="0" borderId="56" xfId="0" applyFont="1" applyBorder="1" applyAlignment="1" applyProtection="1">
      <alignment horizontal="center"/>
      <protection locked="0"/>
    </xf>
    <xf numFmtId="0" fontId="12" fillId="0" borderId="25" xfId="0" applyFont="1" applyBorder="1" applyAlignment="1" applyProtection="1">
      <alignment horizontal="center"/>
      <protection locked="0"/>
    </xf>
    <xf numFmtId="0" fontId="12" fillId="0" borderId="79" xfId="0" applyFont="1" applyBorder="1" applyAlignment="1" applyProtection="1">
      <alignment horizontal="center"/>
      <protection locked="0"/>
    </xf>
    <xf numFmtId="0" fontId="12" fillId="6" borderId="80" xfId="0" applyFont="1" applyFill="1" applyBorder="1" applyAlignment="1" applyProtection="1">
      <alignment horizontal="center"/>
      <protection locked="0"/>
    </xf>
    <xf numFmtId="0" fontId="12" fillId="5" borderId="80" xfId="0" applyFont="1" applyFill="1" applyBorder="1" applyAlignment="1" applyProtection="1">
      <alignment horizontal="center"/>
      <protection locked="0"/>
    </xf>
    <xf numFmtId="0" fontId="12" fillId="7" borderId="80" xfId="0" applyFont="1" applyFill="1" applyBorder="1" applyAlignment="1" applyProtection="1">
      <alignment horizontal="center"/>
      <protection locked="0"/>
    </xf>
    <xf numFmtId="0" fontId="12" fillId="8" borderId="80" xfId="0" applyFont="1" applyFill="1" applyBorder="1" applyAlignment="1" applyProtection="1">
      <alignment horizontal="center"/>
      <protection locked="0"/>
    </xf>
    <xf numFmtId="0" fontId="12" fillId="9" borderId="80" xfId="0" applyFont="1" applyFill="1" applyBorder="1" applyAlignment="1" applyProtection="1">
      <alignment horizontal="center"/>
      <protection locked="0"/>
    </xf>
    <xf numFmtId="0" fontId="12" fillId="12" borderId="80" xfId="0" applyFont="1" applyFill="1" applyBorder="1" applyAlignment="1" applyProtection="1">
      <alignment horizontal="center"/>
      <protection locked="0"/>
    </xf>
    <xf numFmtId="0" fontId="12" fillId="13" borderId="80" xfId="0" applyFont="1" applyFill="1" applyBorder="1" applyAlignment="1" applyProtection="1">
      <alignment horizontal="center"/>
      <protection locked="0"/>
    </xf>
    <xf numFmtId="0" fontId="12" fillId="4" borderId="80" xfId="0" applyFont="1" applyFill="1" applyBorder="1" applyAlignment="1" applyProtection="1">
      <alignment horizontal="center"/>
      <protection locked="0"/>
    </xf>
    <xf numFmtId="0" fontId="12" fillId="6" borderId="85" xfId="0" applyFont="1" applyFill="1" applyBorder="1" applyAlignment="1" applyProtection="1">
      <alignment horizontal="center"/>
      <protection locked="0"/>
    </xf>
    <xf numFmtId="0" fontId="12" fillId="5" borderId="85" xfId="0" applyFont="1" applyFill="1" applyBorder="1" applyAlignment="1" applyProtection="1">
      <alignment horizontal="center"/>
      <protection locked="0"/>
    </xf>
    <xf numFmtId="0" fontId="12" fillId="7" borderId="85" xfId="0" applyFont="1" applyFill="1" applyBorder="1" applyAlignment="1" applyProtection="1">
      <alignment horizontal="center"/>
      <protection locked="0"/>
    </xf>
    <xf numFmtId="0" fontId="12" fillId="8" borderId="85" xfId="0" applyFont="1" applyFill="1" applyBorder="1" applyAlignment="1" applyProtection="1">
      <alignment horizontal="center"/>
      <protection locked="0"/>
    </xf>
    <xf numFmtId="0" fontId="12" fillId="9" borderId="85" xfId="0" applyFont="1" applyFill="1" applyBorder="1" applyAlignment="1" applyProtection="1">
      <alignment horizontal="center"/>
      <protection locked="0"/>
    </xf>
    <xf numFmtId="0" fontId="12" fillId="12" borderId="85" xfId="0" applyFont="1" applyFill="1" applyBorder="1" applyAlignment="1" applyProtection="1">
      <alignment horizontal="center"/>
      <protection locked="0"/>
    </xf>
    <xf numFmtId="0" fontId="12" fillId="13" borderId="85" xfId="0" applyFont="1" applyFill="1" applyBorder="1" applyAlignment="1" applyProtection="1">
      <alignment horizontal="center"/>
      <protection locked="0"/>
    </xf>
    <xf numFmtId="0" fontId="12" fillId="4" borderId="85" xfId="0" applyFont="1" applyFill="1" applyBorder="1" applyAlignment="1" applyProtection="1">
      <alignment horizontal="center"/>
      <protection locked="0"/>
    </xf>
    <xf numFmtId="0" fontId="12" fillId="10" borderId="43" xfId="0" applyFont="1" applyFill="1" applyBorder="1" applyAlignment="1" applyProtection="1">
      <alignment horizontal="center"/>
      <protection locked="0"/>
    </xf>
    <xf numFmtId="0" fontId="12" fillId="11" borderId="43" xfId="0" applyFont="1" applyFill="1" applyBorder="1" applyAlignment="1" applyProtection="1">
      <alignment horizontal="center"/>
      <protection locked="0"/>
    </xf>
    <xf numFmtId="0" fontId="12" fillId="14" borderId="45" xfId="0" applyFont="1" applyFill="1" applyBorder="1" applyAlignment="1" applyProtection="1">
      <alignment horizontal="center"/>
      <protection locked="0"/>
    </xf>
    <xf numFmtId="0" fontId="12" fillId="15" borderId="46" xfId="0" applyFont="1" applyFill="1" applyBorder="1" applyAlignment="1" applyProtection="1">
      <alignment horizontal="center"/>
      <protection locked="0"/>
    </xf>
    <xf numFmtId="0" fontId="12" fillId="16" borderId="43" xfId="0" applyFont="1" applyFill="1" applyBorder="1" applyAlignment="1" applyProtection="1">
      <alignment horizontal="center"/>
      <protection locked="0"/>
    </xf>
    <xf numFmtId="0" fontId="12" fillId="17" borderId="43" xfId="0" applyFont="1" applyFill="1" applyBorder="1" applyAlignment="1" applyProtection="1">
      <alignment horizontal="center"/>
      <protection locked="0"/>
    </xf>
    <xf numFmtId="0" fontId="12" fillId="7" borderId="47" xfId="0" applyFont="1" applyFill="1" applyBorder="1" applyAlignment="1" applyProtection="1">
      <alignment horizontal="center"/>
      <protection locked="0"/>
    </xf>
    <xf numFmtId="0" fontId="12" fillId="10" borderId="53" xfId="0" applyFont="1" applyFill="1" applyBorder="1" applyAlignment="1" applyProtection="1">
      <alignment horizontal="center"/>
      <protection locked="0"/>
    </xf>
    <xf numFmtId="0" fontId="12" fillId="11" borderId="53" xfId="0" applyFont="1" applyFill="1" applyBorder="1" applyAlignment="1" applyProtection="1">
      <alignment horizontal="center"/>
      <protection locked="0"/>
    </xf>
    <xf numFmtId="0" fontId="12" fillId="14" borderId="5" xfId="0" applyFont="1" applyFill="1" applyBorder="1" applyAlignment="1" applyProtection="1">
      <alignment horizontal="center"/>
      <protection locked="0"/>
    </xf>
    <xf numFmtId="0" fontId="12" fillId="15" borderId="54" xfId="0" applyFont="1" applyFill="1" applyBorder="1" applyAlignment="1" applyProtection="1">
      <alignment horizontal="center"/>
      <protection locked="0"/>
    </xf>
    <xf numFmtId="0" fontId="12" fillId="16" borderId="53" xfId="0" applyFont="1" applyFill="1" applyBorder="1" applyAlignment="1" applyProtection="1">
      <alignment horizontal="center"/>
      <protection locked="0"/>
    </xf>
    <xf numFmtId="0" fontId="12" fillId="17" borderId="53" xfId="0" applyFont="1" applyFill="1" applyBorder="1" applyAlignment="1" applyProtection="1">
      <alignment horizontal="center"/>
      <protection locked="0"/>
    </xf>
    <xf numFmtId="0" fontId="12" fillId="7" borderId="55" xfId="0" applyFont="1" applyFill="1" applyBorder="1" applyAlignment="1" applyProtection="1">
      <alignment horizontal="center"/>
      <protection locked="0"/>
    </xf>
    <xf numFmtId="0" fontId="12" fillId="10" borderId="57" xfId="0" applyFont="1" applyFill="1" applyBorder="1" applyAlignment="1" applyProtection="1">
      <alignment horizontal="center"/>
      <protection locked="0"/>
    </xf>
    <xf numFmtId="0" fontId="12" fillId="11" borderId="57" xfId="0" applyFont="1" applyFill="1" applyBorder="1" applyAlignment="1" applyProtection="1">
      <alignment horizontal="center"/>
      <protection locked="0"/>
    </xf>
    <xf numFmtId="0" fontId="12" fillId="14" borderId="59" xfId="0" applyFont="1" applyFill="1" applyBorder="1" applyAlignment="1" applyProtection="1">
      <alignment horizontal="center"/>
      <protection locked="0"/>
    </xf>
    <xf numFmtId="0" fontId="12" fillId="15" borderId="60" xfId="0" applyFont="1" applyFill="1" applyBorder="1" applyAlignment="1" applyProtection="1">
      <alignment horizontal="center"/>
      <protection locked="0"/>
    </xf>
    <xf numFmtId="0" fontId="12" fillId="16" borderId="57" xfId="0" applyFont="1" applyFill="1" applyBorder="1" applyAlignment="1" applyProtection="1">
      <alignment horizontal="center"/>
      <protection locked="0"/>
    </xf>
    <xf numFmtId="0" fontId="12" fillId="17" borderId="57" xfId="0" applyFont="1" applyFill="1" applyBorder="1" applyAlignment="1" applyProtection="1">
      <alignment horizontal="center"/>
      <protection locked="0"/>
    </xf>
    <xf numFmtId="0" fontId="12" fillId="7" borderId="61" xfId="0" applyFont="1" applyFill="1" applyBorder="1" applyAlignment="1" applyProtection="1">
      <alignment horizontal="center"/>
      <protection locked="0"/>
    </xf>
    <xf numFmtId="0" fontId="12" fillId="10" borderId="26" xfId="0" applyFont="1" applyFill="1" applyBorder="1" applyAlignment="1" applyProtection="1">
      <alignment horizontal="center"/>
      <protection locked="0"/>
    </xf>
    <xf numFmtId="0" fontId="12" fillId="11" borderId="26" xfId="0" applyFont="1" applyFill="1" applyBorder="1" applyAlignment="1" applyProtection="1">
      <alignment horizontal="center"/>
      <protection locked="0"/>
    </xf>
    <xf numFmtId="0" fontId="12" fillId="14" borderId="67" xfId="0" applyFont="1" applyFill="1" applyBorder="1" applyAlignment="1" applyProtection="1">
      <alignment horizontal="center"/>
      <protection locked="0"/>
    </xf>
    <xf numFmtId="0" fontId="12" fillId="15" borderId="68" xfId="0" applyFont="1" applyFill="1" applyBorder="1" applyAlignment="1" applyProtection="1">
      <alignment horizontal="center"/>
      <protection locked="0"/>
    </xf>
    <xf numFmtId="0" fontId="12" fillId="16" borderId="26" xfId="0" applyFont="1" applyFill="1" applyBorder="1" applyAlignment="1" applyProtection="1">
      <alignment horizontal="center"/>
      <protection locked="0"/>
    </xf>
    <xf numFmtId="0" fontId="12" fillId="17" borderId="26" xfId="0" applyFont="1" applyFill="1" applyBorder="1" applyAlignment="1" applyProtection="1">
      <alignment horizontal="center"/>
      <protection locked="0"/>
    </xf>
    <xf numFmtId="0" fontId="12" fillId="14" borderId="6" xfId="0" applyFont="1" applyFill="1" applyBorder="1" applyAlignment="1" applyProtection="1">
      <alignment horizontal="center"/>
      <protection locked="0"/>
    </xf>
    <xf numFmtId="0" fontId="12" fillId="15" borderId="110" xfId="0" applyFont="1" applyFill="1" applyBorder="1" applyAlignment="1" applyProtection="1">
      <alignment horizontal="center"/>
      <protection locked="0"/>
    </xf>
    <xf numFmtId="0" fontId="12" fillId="7" borderId="70" xfId="0" applyFont="1" applyFill="1" applyBorder="1" applyAlignment="1" applyProtection="1">
      <alignment horizontal="center"/>
      <protection locked="0"/>
    </xf>
    <xf numFmtId="0" fontId="12" fillId="7" borderId="71" xfId="0" applyFont="1" applyFill="1" applyBorder="1" applyAlignment="1" applyProtection="1">
      <alignment horizontal="center"/>
      <protection locked="0"/>
    </xf>
    <xf numFmtId="0" fontId="12" fillId="14" borderId="47" xfId="0" applyFont="1" applyFill="1" applyBorder="1" applyAlignment="1" applyProtection="1">
      <alignment horizontal="center"/>
      <protection locked="0"/>
    </xf>
    <xf numFmtId="0" fontId="12" fillId="14" borderId="71" xfId="0" applyFont="1" applyFill="1" applyBorder="1" applyAlignment="1" applyProtection="1">
      <alignment horizontal="center"/>
      <protection locked="0"/>
    </xf>
    <xf numFmtId="0" fontId="12" fillId="14" borderId="61" xfId="0" applyFont="1" applyFill="1" applyBorder="1" applyAlignment="1" applyProtection="1">
      <alignment horizontal="center"/>
      <protection locked="0"/>
    </xf>
    <xf numFmtId="0" fontId="12" fillId="14" borderId="55" xfId="0" applyFont="1" applyFill="1" applyBorder="1" applyAlignment="1" applyProtection="1">
      <alignment horizontal="center"/>
      <protection locked="0"/>
    </xf>
    <xf numFmtId="0" fontId="12" fillId="10" borderId="80" xfId="0" applyFont="1" applyFill="1" applyBorder="1" applyAlignment="1" applyProtection="1">
      <alignment horizontal="center"/>
      <protection locked="0"/>
    </xf>
    <xf numFmtId="0" fontId="12" fillId="11" borderId="80" xfId="0" applyFont="1" applyFill="1" applyBorder="1" applyAlignment="1" applyProtection="1">
      <alignment horizontal="center"/>
      <protection locked="0"/>
    </xf>
    <xf numFmtId="0" fontId="12" fillId="14" borderId="81" xfId="0" applyFont="1" applyFill="1" applyBorder="1" applyAlignment="1" applyProtection="1">
      <alignment horizontal="center"/>
      <protection locked="0"/>
    </xf>
    <xf numFmtId="0" fontId="12" fillId="15" borderId="82" xfId="0" applyFont="1" applyFill="1" applyBorder="1" applyAlignment="1" applyProtection="1">
      <alignment horizontal="center"/>
      <protection locked="0"/>
    </xf>
    <xf numFmtId="0" fontId="12" fillId="16" borderId="80" xfId="0" applyFont="1" applyFill="1" applyBorder="1" applyAlignment="1" applyProtection="1">
      <alignment horizontal="center"/>
      <protection locked="0"/>
    </xf>
    <xf numFmtId="0" fontId="12" fillId="17" borderId="80" xfId="0" applyFont="1" applyFill="1" applyBorder="1" applyAlignment="1" applyProtection="1">
      <alignment horizontal="center"/>
      <protection locked="0"/>
    </xf>
    <xf numFmtId="0" fontId="12" fillId="0" borderId="87" xfId="0" applyFont="1" applyBorder="1" applyAlignment="1" applyProtection="1">
      <alignment horizontal="center"/>
      <protection locked="0"/>
    </xf>
    <xf numFmtId="0" fontId="12" fillId="10" borderId="85" xfId="0" applyFont="1" applyFill="1" applyBorder="1" applyAlignment="1" applyProtection="1">
      <alignment horizontal="center"/>
      <protection locked="0"/>
    </xf>
    <xf numFmtId="0" fontId="12" fillId="11" borderId="85" xfId="0" applyFont="1" applyFill="1" applyBorder="1" applyAlignment="1" applyProtection="1">
      <alignment horizontal="center"/>
      <protection locked="0"/>
    </xf>
    <xf numFmtId="0" fontId="12" fillId="14" borderId="88" xfId="0" applyFont="1" applyFill="1" applyBorder="1" applyAlignment="1" applyProtection="1">
      <alignment horizontal="center"/>
      <protection locked="0"/>
    </xf>
    <xf numFmtId="0" fontId="12" fillId="15" borderId="89" xfId="0" applyFont="1" applyFill="1" applyBorder="1" applyAlignment="1" applyProtection="1">
      <alignment horizontal="center"/>
      <protection locked="0"/>
    </xf>
    <xf numFmtId="0" fontId="12" fillId="16" borderId="85" xfId="0" applyFont="1" applyFill="1" applyBorder="1" applyAlignment="1" applyProtection="1">
      <alignment horizontal="center"/>
      <protection locked="0"/>
    </xf>
    <xf numFmtId="0" fontId="12" fillId="17" borderId="85" xfId="0" applyFont="1" applyFill="1" applyBorder="1" applyAlignment="1" applyProtection="1">
      <alignment horizontal="center"/>
      <protection locked="0"/>
    </xf>
    <xf numFmtId="0" fontId="12" fillId="7" borderId="88" xfId="0" applyFont="1" applyFill="1" applyBorder="1" applyAlignment="1" applyProtection="1">
      <alignment horizontal="center"/>
      <protection locked="0"/>
    </xf>
    <xf numFmtId="0" fontId="10" fillId="4" borderId="111" xfId="0" applyFont="1" applyFill="1" applyBorder="1" applyAlignment="1">
      <alignment horizontal="center" vertical="center" textRotation="90"/>
    </xf>
    <xf numFmtId="0" fontId="13" fillId="0" borderId="112" xfId="0" applyFont="1" applyBorder="1" applyAlignment="1">
      <alignment horizontal="center"/>
    </xf>
    <xf numFmtId="0" fontId="13" fillId="0" borderId="113" xfId="0" applyFont="1" applyBorder="1" applyAlignment="1">
      <alignment horizontal="center"/>
    </xf>
    <xf numFmtId="0" fontId="12" fillId="4" borderId="44" xfId="0" applyFont="1" applyFill="1" applyBorder="1" applyAlignment="1" applyProtection="1">
      <alignment horizontal="center"/>
      <protection locked="0"/>
    </xf>
    <xf numFmtId="0" fontId="12" fillId="4" borderId="101" xfId="0" applyFont="1" applyFill="1" applyBorder="1" applyAlignment="1" applyProtection="1">
      <alignment horizontal="center"/>
      <protection locked="0"/>
    </xf>
    <xf numFmtId="0" fontId="12" fillId="4" borderId="58" xfId="0" applyFont="1" applyFill="1" applyBorder="1" applyAlignment="1" applyProtection="1">
      <alignment horizontal="center"/>
      <protection locked="0"/>
    </xf>
    <xf numFmtId="0" fontId="12" fillId="4" borderId="114" xfId="0" applyFont="1" applyFill="1" applyBorder="1" applyAlignment="1" applyProtection="1">
      <alignment horizontal="center"/>
      <protection locked="0"/>
    </xf>
    <xf numFmtId="0" fontId="12" fillId="0" borderId="100" xfId="0" applyFont="1" applyBorder="1" applyAlignment="1">
      <alignment horizontal="center"/>
    </xf>
    <xf numFmtId="0" fontId="12" fillId="0" borderId="115" xfId="0" applyFont="1" applyBorder="1" applyAlignment="1">
      <alignment horizontal="center"/>
    </xf>
    <xf numFmtId="0" fontId="19" fillId="0" borderId="116" xfId="0" applyFont="1" applyBorder="1" applyAlignment="1">
      <alignment horizontal="center"/>
    </xf>
    <xf numFmtId="0" fontId="35" fillId="26" borderId="35" xfId="0" applyFont="1" applyFill="1" applyBorder="1" applyAlignment="1">
      <alignment horizontal="center" vertical="center" textRotation="90"/>
    </xf>
    <xf numFmtId="0" fontId="35" fillId="25" borderId="35" xfId="0" applyFont="1" applyFill="1" applyBorder="1" applyAlignment="1">
      <alignment horizontal="center" vertical="center" textRotation="90"/>
    </xf>
    <xf numFmtId="0" fontId="36" fillId="6" borderId="35" xfId="0" applyFont="1" applyFill="1" applyBorder="1" applyAlignment="1">
      <alignment horizontal="center" vertical="center" textRotation="90"/>
    </xf>
    <xf numFmtId="0" fontId="12" fillId="27" borderId="43" xfId="0" applyFont="1" applyFill="1" applyBorder="1" applyAlignment="1" applyProtection="1">
      <alignment horizontal="center"/>
      <protection locked="0"/>
    </xf>
    <xf numFmtId="0" fontId="12" fillId="27" borderId="53" xfId="0" applyFont="1" applyFill="1" applyBorder="1" applyAlignment="1" applyProtection="1">
      <alignment horizontal="center"/>
      <protection locked="0"/>
    </xf>
    <xf numFmtId="0" fontId="12" fillId="27" borderId="57" xfId="0" applyFont="1" applyFill="1" applyBorder="1" applyAlignment="1" applyProtection="1">
      <alignment horizontal="center"/>
      <protection locked="0"/>
    </xf>
    <xf numFmtId="0" fontId="12" fillId="27" borderId="26" xfId="0" applyFont="1" applyFill="1" applyBorder="1" applyAlignment="1" applyProtection="1">
      <alignment horizontal="center"/>
      <protection locked="0"/>
    </xf>
    <xf numFmtId="0" fontId="12" fillId="28" borderId="43" xfId="0" applyFont="1" applyFill="1" applyBorder="1" applyAlignment="1" applyProtection="1">
      <alignment horizontal="center"/>
      <protection locked="0"/>
    </xf>
    <xf numFmtId="0" fontId="12" fillId="28" borderId="53" xfId="0" applyFont="1" applyFill="1" applyBorder="1" applyAlignment="1" applyProtection="1">
      <alignment horizontal="center"/>
      <protection locked="0"/>
    </xf>
    <xf numFmtId="0" fontId="12" fillId="28" borderId="57" xfId="0" applyFont="1" applyFill="1" applyBorder="1" applyAlignment="1" applyProtection="1">
      <alignment horizontal="center"/>
      <protection locked="0"/>
    </xf>
    <xf numFmtId="0" fontId="12" fillId="28" borderId="26" xfId="0" applyFont="1" applyFill="1" applyBorder="1" applyAlignment="1" applyProtection="1">
      <alignment horizontal="center"/>
      <protection locked="0"/>
    </xf>
    <xf numFmtId="0" fontId="37" fillId="26" borderId="43" xfId="0" applyFont="1" applyFill="1" applyBorder="1" applyAlignment="1" applyProtection="1">
      <alignment horizontal="center"/>
      <protection locked="0"/>
    </xf>
    <xf numFmtId="0" fontId="37" fillId="26" borderId="53" xfId="0" applyFont="1" applyFill="1" applyBorder="1" applyAlignment="1" applyProtection="1">
      <alignment horizontal="center"/>
      <protection locked="0"/>
    </xf>
    <xf numFmtId="0" fontId="37" fillId="26" borderId="57" xfId="0" applyFont="1" applyFill="1" applyBorder="1" applyAlignment="1" applyProtection="1">
      <alignment horizontal="center"/>
      <protection locked="0"/>
    </xf>
    <xf numFmtId="0" fontId="37" fillId="26" borderId="26" xfId="0" applyFont="1" applyFill="1" applyBorder="1" applyAlignment="1" applyProtection="1">
      <alignment horizontal="center"/>
      <protection locked="0"/>
    </xf>
    <xf numFmtId="0" fontId="37" fillId="25" borderId="43" xfId="0" applyFont="1" applyFill="1" applyBorder="1" applyAlignment="1" applyProtection="1">
      <alignment horizontal="center"/>
      <protection locked="0"/>
    </xf>
    <xf numFmtId="0" fontId="37" fillId="25" borderId="53" xfId="0" applyFont="1" applyFill="1" applyBorder="1" applyAlignment="1" applyProtection="1">
      <alignment horizontal="center"/>
      <protection locked="0"/>
    </xf>
    <xf numFmtId="0" fontId="37" fillId="25" borderId="57" xfId="0" applyFont="1" applyFill="1" applyBorder="1" applyAlignment="1" applyProtection="1">
      <alignment horizontal="center"/>
      <protection locked="0"/>
    </xf>
    <xf numFmtId="0" fontId="37" fillId="25" borderId="26" xfId="0" applyFont="1" applyFill="1" applyBorder="1" applyAlignment="1" applyProtection="1">
      <alignment horizontal="center"/>
      <protection locked="0"/>
    </xf>
    <xf numFmtId="0" fontId="36" fillId="29" borderId="119" xfId="0" applyFont="1" applyFill="1" applyBorder="1" applyAlignment="1">
      <alignment horizontal="center" vertical="center" textRotation="90" wrapText="1"/>
    </xf>
    <xf numFmtId="0" fontId="12" fillId="31" borderId="43" xfId="0" applyFont="1" applyFill="1" applyBorder="1" applyAlignment="1" applyProtection="1">
      <alignment horizontal="center"/>
      <protection locked="0"/>
    </xf>
    <xf numFmtId="0" fontId="12" fillId="31" borderId="53" xfId="0" applyFont="1" applyFill="1" applyBorder="1" applyAlignment="1" applyProtection="1">
      <alignment horizontal="center"/>
      <protection locked="0"/>
    </xf>
    <xf numFmtId="0" fontId="12" fillId="31" borderId="57" xfId="0" applyFont="1" applyFill="1" applyBorder="1" applyAlignment="1" applyProtection="1">
      <alignment horizontal="center"/>
      <protection locked="0"/>
    </xf>
    <xf numFmtId="0" fontId="12" fillId="31" borderId="26" xfId="0" applyFont="1" applyFill="1" applyBorder="1" applyAlignment="1" applyProtection="1">
      <alignment horizontal="center"/>
      <protection locked="0"/>
    </xf>
    <xf numFmtId="0" fontId="12" fillId="32" borderId="43" xfId="0" applyFont="1" applyFill="1" applyBorder="1" applyAlignment="1" applyProtection="1">
      <alignment horizontal="center"/>
      <protection locked="0"/>
    </xf>
    <xf numFmtId="0" fontId="12" fillId="32" borderId="53" xfId="0" applyFont="1" applyFill="1" applyBorder="1" applyAlignment="1" applyProtection="1">
      <alignment horizontal="center"/>
      <protection locked="0"/>
    </xf>
    <xf numFmtId="0" fontId="12" fillId="32" borderId="57" xfId="0" applyFont="1" applyFill="1" applyBorder="1" applyAlignment="1" applyProtection="1">
      <alignment horizontal="center"/>
      <protection locked="0"/>
    </xf>
    <xf numFmtId="0" fontId="12" fillId="32" borderId="26" xfId="0" applyFont="1" applyFill="1" applyBorder="1" applyAlignment="1" applyProtection="1">
      <alignment horizontal="center"/>
      <protection locked="0"/>
    </xf>
    <xf numFmtId="0" fontId="36" fillId="0" borderId="24" xfId="0" applyFont="1" applyBorder="1" applyAlignment="1">
      <alignment horizontal="center" vertical="center" textRotation="90"/>
    </xf>
    <xf numFmtId="0" fontId="35" fillId="26" borderId="15" xfId="0" applyFont="1" applyFill="1" applyBorder="1" applyAlignment="1">
      <alignment horizontal="center" vertical="center" textRotation="90"/>
    </xf>
    <xf numFmtId="0" fontId="35" fillId="25" borderId="15" xfId="0" applyFont="1" applyFill="1" applyBorder="1" applyAlignment="1">
      <alignment horizontal="center" vertical="center" textRotation="90"/>
    </xf>
    <xf numFmtId="0" fontId="36" fillId="28" borderId="15" xfId="0" applyFont="1" applyFill="1" applyBorder="1" applyAlignment="1">
      <alignment horizontal="center" vertical="center" textRotation="90"/>
    </xf>
    <xf numFmtId="0" fontId="36" fillId="32" borderId="15" xfId="0" applyFont="1" applyFill="1" applyBorder="1" applyAlignment="1">
      <alignment horizontal="center" vertical="center" textRotation="90"/>
    </xf>
    <xf numFmtId="0" fontId="36" fillId="27" borderId="15" xfId="0" applyFont="1" applyFill="1" applyBorder="1" applyAlignment="1">
      <alignment horizontal="center" vertical="center" textRotation="90"/>
    </xf>
    <xf numFmtId="0" fontId="36" fillId="9" borderId="15" xfId="0" applyFont="1" applyFill="1" applyBorder="1" applyAlignment="1">
      <alignment horizontal="center" vertical="center" textRotation="90"/>
    </xf>
    <xf numFmtId="0" fontId="36" fillId="31" borderId="15" xfId="0" applyFont="1" applyFill="1" applyBorder="1" applyAlignment="1">
      <alignment horizontal="center" vertical="center" textRotation="90"/>
    </xf>
    <xf numFmtId="0" fontId="3" fillId="0" borderId="120" xfId="0" applyFont="1" applyBorder="1"/>
    <xf numFmtId="0" fontId="23" fillId="0" borderId="98" xfId="0" applyFont="1" applyBorder="1" applyAlignment="1">
      <alignment horizontal="center" vertical="center" wrapText="1"/>
    </xf>
    <xf numFmtId="0" fontId="19" fillId="0" borderId="109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164" fontId="12" fillId="0" borderId="101" xfId="0" applyNumberFormat="1" applyFont="1" applyBorder="1" applyAlignment="1">
      <alignment horizontal="center"/>
    </xf>
    <xf numFmtId="0" fontId="12" fillId="0" borderId="124" xfId="0" applyFont="1" applyBorder="1" applyAlignment="1">
      <alignment horizontal="center"/>
    </xf>
    <xf numFmtId="0" fontId="12" fillId="0" borderId="120" xfId="0" applyFont="1" applyBorder="1" applyAlignment="1">
      <alignment horizontal="center"/>
    </xf>
    <xf numFmtId="0" fontId="12" fillId="0" borderId="125" xfId="0" applyFont="1" applyBorder="1" applyAlignment="1">
      <alignment horizontal="center"/>
    </xf>
    <xf numFmtId="164" fontId="12" fillId="0" borderId="102" xfId="0" applyNumberFormat="1" applyFont="1" applyBorder="1" applyAlignment="1">
      <alignment horizontal="center"/>
    </xf>
    <xf numFmtId="0" fontId="12" fillId="0" borderId="120" xfId="0" applyFont="1" applyBorder="1" applyAlignment="1" applyProtection="1">
      <alignment horizontal="center"/>
      <protection locked="0"/>
    </xf>
    <xf numFmtId="0" fontId="37" fillId="26" borderId="125" xfId="0" applyFont="1" applyFill="1" applyBorder="1" applyAlignment="1" applyProtection="1">
      <alignment horizontal="center"/>
      <protection locked="0"/>
    </xf>
    <xf numFmtId="0" fontId="37" fillId="25" borderId="125" xfId="0" applyFont="1" applyFill="1" applyBorder="1" applyAlignment="1" applyProtection="1">
      <alignment horizontal="center"/>
      <protection locked="0"/>
    </xf>
    <xf numFmtId="0" fontId="12" fillId="28" borderId="125" xfId="0" applyFont="1" applyFill="1" applyBorder="1" applyAlignment="1" applyProtection="1">
      <alignment horizontal="center"/>
      <protection locked="0"/>
    </xf>
    <xf numFmtId="0" fontId="12" fillId="32" borderId="125" xfId="0" applyFont="1" applyFill="1" applyBorder="1" applyAlignment="1" applyProtection="1">
      <alignment horizontal="center"/>
      <protection locked="0"/>
    </xf>
    <xf numFmtId="0" fontId="12" fillId="27" borderId="125" xfId="0" applyFont="1" applyFill="1" applyBorder="1" applyAlignment="1" applyProtection="1">
      <alignment horizontal="center"/>
      <protection locked="0"/>
    </xf>
    <xf numFmtId="0" fontId="12" fillId="9" borderId="125" xfId="0" applyFont="1" applyFill="1" applyBorder="1" applyAlignment="1" applyProtection="1">
      <alignment horizontal="center"/>
      <protection locked="0"/>
    </xf>
    <xf numFmtId="0" fontId="12" fillId="31" borderId="125" xfId="0" applyFont="1" applyFill="1" applyBorder="1" applyAlignment="1" applyProtection="1">
      <alignment horizontal="center"/>
      <protection locked="0"/>
    </xf>
    <xf numFmtId="0" fontId="13" fillId="0" borderId="126" xfId="0" applyFont="1" applyBorder="1" applyAlignment="1">
      <alignment horizontal="center"/>
    </xf>
    <xf numFmtId="164" fontId="13" fillId="0" borderId="127" xfId="0" applyNumberFormat="1" applyFont="1" applyBorder="1" applyAlignment="1">
      <alignment horizontal="center"/>
    </xf>
    <xf numFmtId="0" fontId="23" fillId="0" borderId="33" xfId="0" applyFont="1" applyBorder="1" applyAlignment="1">
      <alignment horizontal="center" vertical="center" wrapText="1"/>
    </xf>
    <xf numFmtId="0" fontId="12" fillId="30" borderId="44" xfId="0" applyFont="1" applyFill="1" applyBorder="1" applyAlignment="1" applyProtection="1">
      <alignment horizontal="center"/>
      <protection locked="0"/>
    </xf>
    <xf numFmtId="0" fontId="12" fillId="30" borderId="101" xfId="0" applyFont="1" applyFill="1" applyBorder="1" applyAlignment="1" applyProtection="1">
      <alignment horizontal="center"/>
      <protection locked="0"/>
    </xf>
    <xf numFmtId="0" fontId="12" fillId="30" borderId="58" xfId="0" applyFont="1" applyFill="1" applyBorder="1" applyAlignment="1" applyProtection="1">
      <alignment horizontal="center"/>
      <protection locked="0"/>
    </xf>
    <xf numFmtId="0" fontId="12" fillId="30" borderId="66" xfId="0" applyFont="1" applyFill="1" applyBorder="1" applyAlignment="1" applyProtection="1">
      <alignment horizontal="center"/>
      <protection locked="0"/>
    </xf>
    <xf numFmtId="0" fontId="12" fillId="30" borderId="102" xfId="0" applyFont="1" applyFill="1" applyBorder="1" applyAlignment="1" applyProtection="1">
      <alignment horizontal="center"/>
      <protection locked="0"/>
    </xf>
    <xf numFmtId="0" fontId="12" fillId="0" borderId="100" xfId="0" applyFont="1" applyBorder="1" applyAlignment="1" applyProtection="1">
      <alignment horizontal="center"/>
      <protection locked="0"/>
    </xf>
    <xf numFmtId="0" fontId="13" fillId="0" borderId="129" xfId="0" applyFont="1" applyBorder="1" applyAlignment="1">
      <alignment horizontal="center"/>
    </xf>
    <xf numFmtId="164" fontId="13" fillId="0" borderId="130" xfId="0" applyNumberFormat="1" applyFont="1" applyBorder="1" applyAlignment="1">
      <alignment horizontal="center"/>
    </xf>
    <xf numFmtId="0" fontId="19" fillId="0" borderId="133" xfId="0" applyFont="1" applyBorder="1" applyAlignment="1">
      <alignment horizontal="center"/>
    </xf>
    <xf numFmtId="0" fontId="12" fillId="0" borderId="133" xfId="0" applyFont="1" applyBorder="1" applyAlignment="1">
      <alignment horizontal="center"/>
    </xf>
    <xf numFmtId="164" fontId="12" fillId="0" borderId="133" xfId="0" applyNumberFormat="1" applyFont="1" applyBorder="1" applyAlignment="1">
      <alignment horizontal="center"/>
    </xf>
    <xf numFmtId="0" fontId="12" fillId="23" borderId="133" xfId="0" applyFont="1" applyFill="1" applyBorder="1" applyAlignment="1" applyProtection="1">
      <alignment horizontal="center"/>
      <protection locked="0"/>
    </xf>
    <xf numFmtId="0" fontId="37" fillId="35" borderId="133" xfId="0" applyFont="1" applyFill="1" applyBorder="1" applyAlignment="1" applyProtection="1">
      <alignment horizontal="center"/>
      <protection locked="0"/>
    </xf>
    <xf numFmtId="0" fontId="37" fillId="36" borderId="133" xfId="0" applyFont="1" applyFill="1" applyBorder="1" applyAlignment="1" applyProtection="1">
      <alignment horizontal="center"/>
      <protection locked="0"/>
    </xf>
    <xf numFmtId="0" fontId="12" fillId="37" borderId="133" xfId="0" applyFont="1" applyFill="1" applyBorder="1" applyAlignment="1" applyProtection="1">
      <alignment horizontal="center"/>
      <protection locked="0"/>
    </xf>
    <xf numFmtId="0" fontId="12" fillId="38" borderId="133" xfId="0" applyFont="1" applyFill="1" applyBorder="1" applyAlignment="1" applyProtection="1">
      <alignment horizontal="center"/>
      <protection locked="0"/>
    </xf>
    <xf numFmtId="0" fontId="12" fillId="39" borderId="133" xfId="0" applyFont="1" applyFill="1" applyBorder="1" applyAlignment="1" applyProtection="1">
      <alignment horizontal="center"/>
      <protection locked="0"/>
    </xf>
    <xf numFmtId="0" fontId="12" fillId="40" borderId="133" xfId="0" applyFont="1" applyFill="1" applyBorder="1" applyAlignment="1" applyProtection="1">
      <alignment horizontal="center"/>
      <protection locked="0"/>
    </xf>
    <xf numFmtId="0" fontId="12" fillId="41" borderId="133" xfId="0" applyFont="1" applyFill="1" applyBorder="1" applyAlignment="1" applyProtection="1">
      <alignment horizontal="center"/>
      <protection locked="0"/>
    </xf>
    <xf numFmtId="0" fontId="12" fillId="42" borderId="133" xfId="0" applyFont="1" applyFill="1" applyBorder="1" applyAlignment="1" applyProtection="1">
      <alignment horizontal="center"/>
      <protection locked="0"/>
    </xf>
    <xf numFmtId="0" fontId="13" fillId="0" borderId="133" xfId="0" applyFont="1" applyBorder="1" applyAlignment="1">
      <alignment horizontal="center"/>
    </xf>
    <xf numFmtId="0" fontId="40" fillId="0" borderId="0" xfId="0" applyFont="1" applyAlignment="1">
      <alignment horizontal="right" vertical="top"/>
    </xf>
    <xf numFmtId="164" fontId="23" fillId="5" borderId="23" xfId="0" applyNumberFormat="1" applyFont="1" applyFill="1" applyBorder="1" applyAlignment="1">
      <alignment vertical="center"/>
    </xf>
    <xf numFmtId="0" fontId="37" fillId="26" borderId="80" xfId="0" applyFont="1" applyFill="1" applyBorder="1" applyAlignment="1" applyProtection="1">
      <alignment horizontal="center"/>
      <protection locked="0"/>
    </xf>
    <xf numFmtId="0" fontId="37" fillId="26" borderId="85" xfId="0" applyFont="1" applyFill="1" applyBorder="1" applyAlignment="1" applyProtection="1">
      <alignment horizontal="center"/>
      <protection locked="0"/>
    </xf>
    <xf numFmtId="0" fontId="35" fillId="14" borderId="91" xfId="0" applyFont="1" applyFill="1" applyBorder="1" applyAlignment="1">
      <alignment horizontal="center" vertical="center" textRotation="90"/>
    </xf>
    <xf numFmtId="0" fontId="35" fillId="14" borderId="35" xfId="0" applyFont="1" applyFill="1" applyBorder="1" applyAlignment="1">
      <alignment horizontal="center" vertical="center" textRotation="90"/>
    </xf>
    <xf numFmtId="0" fontId="4" fillId="0" borderId="59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/>
      <protection locked="0"/>
    </xf>
    <xf numFmtId="0" fontId="12" fillId="6" borderId="125" xfId="0" applyFont="1" applyFill="1" applyBorder="1" applyAlignment="1" applyProtection="1">
      <alignment horizontal="center"/>
      <protection locked="0"/>
    </xf>
    <xf numFmtId="0" fontId="12" fillId="5" borderId="125" xfId="0" applyFont="1" applyFill="1" applyBorder="1" applyAlignment="1" applyProtection="1">
      <alignment horizontal="center"/>
      <protection locked="0"/>
    </xf>
    <xf numFmtId="0" fontId="12" fillId="7" borderId="125" xfId="0" applyFont="1" applyFill="1" applyBorder="1" applyAlignment="1" applyProtection="1">
      <alignment horizontal="center"/>
      <protection locked="0"/>
    </xf>
    <xf numFmtId="0" fontId="12" fillId="8" borderId="125" xfId="0" applyFont="1" applyFill="1" applyBorder="1" applyAlignment="1" applyProtection="1">
      <alignment horizontal="center"/>
      <protection locked="0"/>
    </xf>
    <xf numFmtId="0" fontId="12" fillId="12" borderId="125" xfId="0" applyFont="1" applyFill="1" applyBorder="1" applyAlignment="1" applyProtection="1">
      <alignment horizontal="center"/>
      <protection locked="0"/>
    </xf>
    <xf numFmtId="0" fontId="12" fillId="13" borderId="125" xfId="0" applyFont="1" applyFill="1" applyBorder="1" applyAlignment="1" applyProtection="1">
      <alignment horizontal="center"/>
      <protection locked="0"/>
    </xf>
    <xf numFmtId="0" fontId="12" fillId="4" borderId="102" xfId="0" applyFont="1" applyFill="1" applyBorder="1" applyAlignment="1" applyProtection="1">
      <alignment horizontal="center"/>
      <protection locked="0"/>
    </xf>
    <xf numFmtId="0" fontId="19" fillId="0" borderId="158" xfId="0" applyFont="1" applyBorder="1" applyAlignment="1">
      <alignment horizontal="center"/>
    </xf>
    <xf numFmtId="0" fontId="12" fillId="0" borderId="160" xfId="0" applyFont="1" applyBorder="1" applyAlignment="1">
      <alignment horizontal="center"/>
    </xf>
    <xf numFmtId="0" fontId="12" fillId="0" borderId="161" xfId="0" applyFont="1" applyBorder="1" applyAlignment="1">
      <alignment horizontal="center"/>
    </xf>
    <xf numFmtId="0" fontId="19" fillId="0" borderId="162" xfId="0" applyFont="1" applyBorder="1" applyAlignment="1">
      <alignment horizontal="center"/>
    </xf>
    <xf numFmtId="0" fontId="12" fillId="0" borderId="163" xfId="0" applyFont="1" applyBorder="1" applyAlignment="1">
      <alignment horizontal="center"/>
    </xf>
    <xf numFmtId="0" fontId="12" fillId="0" borderId="164" xfId="0" applyFont="1" applyBorder="1" applyAlignment="1">
      <alignment horizontal="center"/>
    </xf>
    <xf numFmtId="164" fontId="12" fillId="0" borderId="165" xfId="0" applyNumberFormat="1" applyFont="1" applyBorder="1" applyAlignment="1">
      <alignment horizontal="center"/>
    </xf>
    <xf numFmtId="0" fontId="12" fillId="0" borderId="161" xfId="0" applyFont="1" applyBorder="1" applyAlignment="1" applyProtection="1">
      <alignment horizontal="center"/>
      <protection locked="0"/>
    </xf>
    <xf numFmtId="0" fontId="12" fillId="6" borderId="164" xfId="0" applyFont="1" applyFill="1" applyBorder="1" applyAlignment="1" applyProtection="1">
      <alignment horizontal="center"/>
      <protection locked="0"/>
    </xf>
    <xf numFmtId="0" fontId="12" fillId="5" borderId="164" xfId="0" applyFont="1" applyFill="1" applyBorder="1" applyAlignment="1" applyProtection="1">
      <alignment horizontal="center"/>
      <protection locked="0"/>
    </xf>
    <xf numFmtId="0" fontId="12" fillId="7" borderId="164" xfId="0" applyFont="1" applyFill="1" applyBorder="1" applyAlignment="1" applyProtection="1">
      <alignment horizontal="center"/>
      <protection locked="0"/>
    </xf>
    <xf numFmtId="0" fontId="12" fillId="8" borderId="164" xfId="0" applyFont="1" applyFill="1" applyBorder="1" applyAlignment="1" applyProtection="1">
      <alignment horizontal="center"/>
      <protection locked="0"/>
    </xf>
    <xf numFmtId="0" fontId="12" fillId="9" borderId="164" xfId="0" applyFont="1" applyFill="1" applyBorder="1" applyAlignment="1" applyProtection="1">
      <alignment horizontal="center"/>
      <protection locked="0"/>
    </xf>
    <xf numFmtId="0" fontId="12" fillId="12" borderId="164" xfId="0" applyFont="1" applyFill="1" applyBorder="1" applyAlignment="1" applyProtection="1">
      <alignment horizontal="center"/>
      <protection locked="0"/>
    </xf>
    <xf numFmtId="0" fontId="12" fillId="13" borderId="164" xfId="0" applyFont="1" applyFill="1" applyBorder="1" applyAlignment="1" applyProtection="1">
      <alignment horizontal="center"/>
      <protection locked="0"/>
    </xf>
    <xf numFmtId="0" fontId="12" fillId="4" borderId="165" xfId="0" applyFont="1" applyFill="1" applyBorder="1" applyAlignment="1" applyProtection="1">
      <alignment horizontal="center"/>
      <protection locked="0"/>
    </xf>
    <xf numFmtId="0" fontId="12" fillId="0" borderId="166" xfId="0" applyFont="1" applyBorder="1" applyAlignment="1">
      <alignment horizontal="center"/>
    </xf>
    <xf numFmtId="0" fontId="19" fillId="0" borderId="167" xfId="0" applyFont="1" applyBorder="1" applyAlignment="1">
      <alignment horizontal="center"/>
    </xf>
    <xf numFmtId="0" fontId="12" fillId="0" borderId="169" xfId="0" applyFont="1" applyBorder="1" applyAlignment="1">
      <alignment horizontal="center"/>
    </xf>
    <xf numFmtId="0" fontId="12" fillId="0" borderId="170" xfId="0" applyFont="1" applyBorder="1" applyAlignment="1">
      <alignment horizontal="center"/>
    </xf>
    <xf numFmtId="164" fontId="12" fillId="0" borderId="171" xfId="0" applyNumberFormat="1" applyFont="1" applyBorder="1" applyAlignment="1">
      <alignment horizontal="center"/>
    </xf>
    <xf numFmtId="0" fontId="12" fillId="0" borderId="166" xfId="0" applyFont="1" applyBorder="1" applyAlignment="1" applyProtection="1">
      <alignment horizontal="center"/>
      <protection locked="0"/>
    </xf>
    <xf numFmtId="0" fontId="12" fillId="6" borderId="170" xfId="0" applyFont="1" applyFill="1" applyBorder="1" applyAlignment="1" applyProtection="1">
      <alignment horizontal="center"/>
      <protection locked="0"/>
    </xf>
    <xf numFmtId="0" fontId="12" fillId="5" borderId="170" xfId="0" applyFont="1" applyFill="1" applyBorder="1" applyAlignment="1" applyProtection="1">
      <alignment horizontal="center"/>
      <protection locked="0"/>
    </xf>
    <xf numFmtId="0" fontId="12" fillId="7" borderId="170" xfId="0" applyFont="1" applyFill="1" applyBorder="1" applyAlignment="1" applyProtection="1">
      <alignment horizontal="center"/>
      <protection locked="0"/>
    </xf>
    <xf numFmtId="0" fontId="12" fillId="8" borderId="170" xfId="0" applyFont="1" applyFill="1" applyBorder="1" applyAlignment="1" applyProtection="1">
      <alignment horizontal="center"/>
      <protection locked="0"/>
    </xf>
    <xf numFmtId="0" fontId="12" fillId="9" borderId="170" xfId="0" applyFont="1" applyFill="1" applyBorder="1" applyAlignment="1" applyProtection="1">
      <alignment horizontal="center"/>
      <protection locked="0"/>
    </xf>
    <xf numFmtId="0" fontId="12" fillId="12" borderId="170" xfId="0" applyFont="1" applyFill="1" applyBorder="1" applyAlignment="1" applyProtection="1">
      <alignment horizontal="center"/>
      <protection locked="0"/>
    </xf>
    <xf numFmtId="0" fontId="12" fillId="13" borderId="170" xfId="0" applyFont="1" applyFill="1" applyBorder="1" applyAlignment="1" applyProtection="1">
      <alignment horizontal="center"/>
      <protection locked="0"/>
    </xf>
    <xf numFmtId="0" fontId="12" fillId="4" borderId="171" xfId="0" applyFont="1" applyFill="1" applyBorder="1" applyAlignment="1" applyProtection="1">
      <alignment horizontal="center"/>
      <protection locked="0"/>
    </xf>
    <xf numFmtId="0" fontId="12" fillId="0" borderId="172" xfId="0" applyFont="1" applyBorder="1" applyAlignment="1">
      <alignment horizontal="center"/>
    </xf>
    <xf numFmtId="0" fontId="12" fillId="0" borderId="99" xfId="0" applyFont="1" applyBorder="1" applyAlignment="1">
      <alignment horizontal="center"/>
    </xf>
    <xf numFmtId="0" fontId="12" fillId="0" borderId="173" xfId="0" applyFont="1" applyBorder="1" applyAlignment="1">
      <alignment horizontal="center"/>
    </xf>
    <xf numFmtId="164" fontId="12" fillId="0" borderId="174" xfId="0" applyNumberFormat="1" applyFont="1" applyBorder="1" applyAlignment="1">
      <alignment horizontal="center"/>
    </xf>
    <xf numFmtId="0" fontId="12" fillId="0" borderId="99" xfId="0" applyFont="1" applyBorder="1" applyAlignment="1" applyProtection="1">
      <alignment horizontal="center"/>
      <protection locked="0"/>
    </xf>
    <xf numFmtId="0" fontId="12" fillId="6" borderId="173" xfId="0" applyFont="1" applyFill="1" applyBorder="1" applyAlignment="1" applyProtection="1">
      <alignment horizontal="center"/>
      <protection locked="0"/>
    </xf>
    <xf numFmtId="0" fontId="12" fillId="5" borderId="173" xfId="0" applyFont="1" applyFill="1" applyBorder="1" applyAlignment="1" applyProtection="1">
      <alignment horizontal="center"/>
      <protection locked="0"/>
    </xf>
    <xf numFmtId="0" fontId="12" fillId="7" borderId="173" xfId="0" applyFont="1" applyFill="1" applyBorder="1" applyAlignment="1" applyProtection="1">
      <alignment horizontal="center"/>
      <protection locked="0"/>
    </xf>
    <xf numFmtId="0" fontId="12" fillId="8" borderId="173" xfId="0" applyFont="1" applyFill="1" applyBorder="1" applyAlignment="1" applyProtection="1">
      <alignment horizontal="center"/>
      <protection locked="0"/>
    </xf>
    <xf numFmtId="0" fontId="12" fillId="9" borderId="173" xfId="0" applyFont="1" applyFill="1" applyBorder="1" applyAlignment="1" applyProtection="1">
      <alignment horizontal="center"/>
      <protection locked="0"/>
    </xf>
    <xf numFmtId="0" fontId="12" fillId="12" borderId="173" xfId="0" applyFont="1" applyFill="1" applyBorder="1" applyAlignment="1" applyProtection="1">
      <alignment horizontal="center"/>
      <protection locked="0"/>
    </xf>
    <xf numFmtId="0" fontId="12" fillId="13" borderId="173" xfId="0" applyFont="1" applyFill="1" applyBorder="1" applyAlignment="1" applyProtection="1">
      <alignment horizontal="center"/>
      <protection locked="0"/>
    </xf>
    <xf numFmtId="0" fontId="12" fillId="4" borderId="174" xfId="0" applyFont="1" applyFill="1" applyBorder="1" applyAlignment="1" applyProtection="1">
      <alignment horizontal="center"/>
      <protection locked="0"/>
    </xf>
    <xf numFmtId="0" fontId="19" fillId="0" borderId="175" xfId="0" applyFont="1" applyBorder="1" applyAlignment="1">
      <alignment horizontal="center"/>
    </xf>
    <xf numFmtId="0" fontId="12" fillId="0" borderId="163" xfId="0" applyFont="1" applyBorder="1" applyAlignment="1" applyProtection="1">
      <alignment horizontal="center"/>
      <protection locked="0"/>
    </xf>
    <xf numFmtId="0" fontId="12" fillId="0" borderId="104" xfId="0" applyFont="1" applyBorder="1" applyAlignment="1">
      <alignment horizontal="center"/>
    </xf>
    <xf numFmtId="0" fontId="12" fillId="0" borderId="80" xfId="0" applyFont="1" applyBorder="1" applyAlignment="1">
      <alignment horizontal="center"/>
    </xf>
    <xf numFmtId="164" fontId="12" fillId="0" borderId="81" xfId="0" applyNumberFormat="1" applyFont="1" applyBorder="1" applyAlignment="1">
      <alignment horizontal="center"/>
    </xf>
    <xf numFmtId="0" fontId="12" fillId="0" borderId="104" xfId="0" applyFont="1" applyBorder="1" applyAlignment="1" applyProtection="1">
      <alignment horizontal="center"/>
      <protection locked="0"/>
    </xf>
    <xf numFmtId="0" fontId="12" fillId="0" borderId="177" xfId="0" applyFont="1" applyBorder="1" applyAlignment="1">
      <alignment horizontal="center"/>
    </xf>
    <xf numFmtId="0" fontId="19" fillId="0" borderId="178" xfId="0" applyFont="1" applyBorder="1" applyAlignment="1">
      <alignment horizontal="center"/>
    </xf>
    <xf numFmtId="0" fontId="12" fillId="0" borderId="179" xfId="0" applyFont="1" applyBorder="1" applyAlignment="1">
      <alignment horizontal="center"/>
    </xf>
    <xf numFmtId="0" fontId="12" fillId="0" borderId="180" xfId="0" applyFont="1" applyBorder="1" applyAlignment="1">
      <alignment horizontal="center"/>
    </xf>
    <xf numFmtId="164" fontId="12" fillId="0" borderId="181" xfId="0" applyNumberFormat="1" applyFont="1" applyBorder="1" applyAlignment="1">
      <alignment horizontal="center"/>
    </xf>
    <xf numFmtId="0" fontId="12" fillId="0" borderId="177" xfId="0" applyFont="1" applyBorder="1" applyAlignment="1" applyProtection="1">
      <alignment horizontal="center"/>
      <protection locked="0"/>
    </xf>
    <xf numFmtId="0" fontId="12" fillId="6" borderId="180" xfId="0" applyFont="1" applyFill="1" applyBorder="1" applyAlignment="1" applyProtection="1">
      <alignment horizontal="center"/>
      <protection locked="0"/>
    </xf>
    <xf numFmtId="0" fontId="12" fillId="5" borderId="180" xfId="0" applyFont="1" applyFill="1" applyBorder="1" applyAlignment="1" applyProtection="1">
      <alignment horizontal="center"/>
      <protection locked="0"/>
    </xf>
    <xf numFmtId="0" fontId="12" fillId="7" borderId="180" xfId="0" applyFont="1" applyFill="1" applyBorder="1" applyAlignment="1" applyProtection="1">
      <alignment horizontal="center"/>
      <protection locked="0"/>
    </xf>
    <xf numFmtId="0" fontId="12" fillId="8" borderId="180" xfId="0" applyFont="1" applyFill="1" applyBorder="1" applyAlignment="1" applyProtection="1">
      <alignment horizontal="center"/>
      <protection locked="0"/>
    </xf>
    <xf numFmtId="0" fontId="12" fillId="9" borderId="180" xfId="0" applyFont="1" applyFill="1" applyBorder="1" applyAlignment="1" applyProtection="1">
      <alignment horizontal="center"/>
      <protection locked="0"/>
    </xf>
    <xf numFmtId="0" fontId="12" fillId="12" borderId="180" xfId="0" applyFont="1" applyFill="1" applyBorder="1" applyAlignment="1" applyProtection="1">
      <alignment horizontal="center"/>
      <protection locked="0"/>
    </xf>
    <xf numFmtId="0" fontId="12" fillId="13" borderId="180" xfId="0" applyFont="1" applyFill="1" applyBorder="1" applyAlignment="1" applyProtection="1">
      <alignment horizontal="center"/>
      <protection locked="0"/>
    </xf>
    <xf numFmtId="0" fontId="12" fillId="4" borderId="181" xfId="0" applyFont="1" applyFill="1" applyBorder="1" applyAlignment="1" applyProtection="1">
      <alignment horizontal="center"/>
      <protection locked="0"/>
    </xf>
    <xf numFmtId="0" fontId="12" fillId="0" borderId="179" xfId="0" applyFont="1" applyBorder="1" applyAlignment="1" applyProtection="1">
      <alignment horizontal="center"/>
      <protection locked="0"/>
    </xf>
    <xf numFmtId="0" fontId="12" fillId="0" borderId="169" xfId="0" applyFont="1" applyBorder="1" applyAlignment="1" applyProtection="1">
      <alignment horizontal="center"/>
      <protection locked="0"/>
    </xf>
    <xf numFmtId="0" fontId="12" fillId="0" borderId="172" xfId="0" applyFont="1" applyBorder="1" applyAlignment="1" applyProtection="1">
      <alignment horizontal="center"/>
      <protection locked="0"/>
    </xf>
    <xf numFmtId="0" fontId="37" fillId="26" borderId="173" xfId="0" applyFont="1" applyFill="1" applyBorder="1" applyAlignment="1" applyProtection="1">
      <alignment horizontal="center"/>
      <protection locked="0"/>
    </xf>
    <xf numFmtId="0" fontId="37" fillId="26" borderId="170" xfId="0" applyFont="1" applyFill="1" applyBorder="1" applyAlignment="1" applyProtection="1">
      <alignment horizontal="center"/>
      <protection locked="0"/>
    </xf>
    <xf numFmtId="0" fontId="37" fillId="26" borderId="164" xfId="0" applyFont="1" applyFill="1" applyBorder="1" applyAlignment="1" applyProtection="1">
      <alignment horizontal="center"/>
      <protection locked="0"/>
    </xf>
    <xf numFmtId="0" fontId="37" fillId="26" borderId="180" xfId="0" applyFont="1" applyFill="1" applyBorder="1" applyAlignment="1" applyProtection="1">
      <alignment horizontal="center"/>
      <protection locked="0"/>
    </xf>
    <xf numFmtId="0" fontId="20" fillId="0" borderId="183" xfId="0" applyFont="1" applyBorder="1" applyAlignment="1">
      <alignment horizontal="center"/>
    </xf>
    <xf numFmtId="0" fontId="12" fillId="0" borderId="107" xfId="0" applyFont="1" applyBorder="1" applyAlignment="1" applyProtection="1">
      <alignment horizontal="center"/>
      <protection locked="0"/>
    </xf>
    <xf numFmtId="0" fontId="37" fillId="25" borderId="80" xfId="0" applyFont="1" applyFill="1" applyBorder="1" applyAlignment="1" applyProtection="1">
      <alignment horizontal="center"/>
      <protection locked="0"/>
    </xf>
    <xf numFmtId="0" fontId="12" fillId="28" borderId="80" xfId="0" applyFont="1" applyFill="1" applyBorder="1" applyAlignment="1" applyProtection="1">
      <alignment horizontal="center"/>
      <protection locked="0"/>
    </xf>
    <xf numFmtId="0" fontId="12" fillId="32" borderId="80" xfId="0" applyFont="1" applyFill="1" applyBorder="1" applyAlignment="1" applyProtection="1">
      <alignment horizontal="center"/>
      <protection locked="0"/>
    </xf>
    <xf numFmtId="0" fontId="12" fillId="27" borderId="80" xfId="0" applyFont="1" applyFill="1" applyBorder="1" applyAlignment="1" applyProtection="1">
      <alignment horizontal="center"/>
      <protection locked="0"/>
    </xf>
    <xf numFmtId="0" fontId="12" fillId="31" borderId="80" xfId="0" applyFont="1" applyFill="1" applyBorder="1" applyAlignment="1" applyProtection="1">
      <alignment horizontal="center"/>
      <protection locked="0"/>
    </xf>
    <xf numFmtId="0" fontId="12" fillId="30" borderId="114" xfId="0" applyFont="1" applyFill="1" applyBorder="1" applyAlignment="1" applyProtection="1">
      <alignment horizontal="center"/>
      <protection locked="0"/>
    </xf>
    <xf numFmtId="0" fontId="36" fillId="8" borderId="35" xfId="0" applyFont="1" applyFill="1" applyBorder="1" applyAlignment="1">
      <alignment horizontal="center" vertical="center" textRotation="90"/>
    </xf>
    <xf numFmtId="164" fontId="13" fillId="0" borderId="133" xfId="0" applyNumberFormat="1" applyFont="1" applyBorder="1" applyAlignment="1">
      <alignment horizontal="center"/>
    </xf>
    <xf numFmtId="0" fontId="12" fillId="0" borderId="124" xfId="0" applyFont="1" applyBorder="1" applyAlignment="1" applyProtection="1">
      <alignment horizontal="center"/>
      <protection locked="0"/>
    </xf>
    <xf numFmtId="0" fontId="12" fillId="0" borderId="186" xfId="0" applyFont="1" applyBorder="1" applyAlignment="1">
      <alignment horizontal="center"/>
    </xf>
    <xf numFmtId="0" fontId="19" fillId="0" borderId="187" xfId="0" applyFont="1" applyBorder="1" applyAlignment="1">
      <alignment horizontal="center"/>
    </xf>
    <xf numFmtId="0" fontId="20" fillId="0" borderId="188" xfId="0" applyFont="1" applyBorder="1" applyAlignment="1">
      <alignment horizontal="center"/>
    </xf>
    <xf numFmtId="0" fontId="12" fillId="0" borderId="189" xfId="0" applyFont="1" applyBorder="1" applyAlignment="1">
      <alignment horizontal="center"/>
    </xf>
    <xf numFmtId="164" fontId="12" fillId="0" borderId="187" xfId="0" applyNumberFormat="1" applyFont="1" applyBorder="1" applyAlignment="1">
      <alignment horizontal="center"/>
    </xf>
    <xf numFmtId="0" fontId="12" fillId="36" borderId="133" xfId="0" applyFont="1" applyFill="1" applyBorder="1" applyAlignment="1" applyProtection="1">
      <alignment horizontal="center"/>
      <protection locked="0"/>
    </xf>
    <xf numFmtId="0" fontId="12" fillId="22" borderId="133" xfId="0" applyFont="1" applyFill="1" applyBorder="1" applyAlignment="1" applyProtection="1">
      <alignment horizontal="center"/>
      <protection locked="0"/>
    </xf>
    <xf numFmtId="0" fontId="19" fillId="24" borderId="133" xfId="0" applyFont="1" applyFill="1" applyBorder="1" applyAlignment="1">
      <alignment horizontal="center"/>
    </xf>
    <xf numFmtId="0" fontId="20" fillId="23" borderId="133" xfId="0" applyFont="1" applyFill="1" applyBorder="1" applyAlignment="1">
      <alignment horizontal="center"/>
    </xf>
    <xf numFmtId="0" fontId="12" fillId="24" borderId="133" xfId="0" applyFont="1" applyFill="1" applyBorder="1" applyAlignment="1">
      <alignment horizontal="center"/>
    </xf>
    <xf numFmtId="164" fontId="12" fillId="24" borderId="133" xfId="0" applyNumberFormat="1" applyFont="1" applyFill="1" applyBorder="1" applyAlignment="1">
      <alignment horizontal="center"/>
    </xf>
    <xf numFmtId="0" fontId="13" fillId="23" borderId="133" xfId="0" applyFont="1" applyFill="1" applyBorder="1" applyAlignment="1">
      <alignment horizontal="center"/>
    </xf>
    <xf numFmtId="164" fontId="13" fillId="23" borderId="133" xfId="0" applyNumberFormat="1" applyFont="1" applyFill="1" applyBorder="1" applyAlignment="1">
      <alignment horizontal="center"/>
    </xf>
    <xf numFmtId="0" fontId="12" fillId="44" borderId="100" xfId="0" applyFont="1" applyFill="1" applyBorder="1" applyAlignment="1">
      <alignment horizontal="center"/>
    </xf>
    <xf numFmtId="0" fontId="19" fillId="44" borderId="167" xfId="0" applyFont="1" applyFill="1" applyBorder="1" applyAlignment="1">
      <alignment horizontal="center"/>
    </xf>
    <xf numFmtId="0" fontId="12" fillId="44" borderId="7" xfId="0" applyFont="1" applyFill="1" applyBorder="1" applyAlignment="1">
      <alignment horizontal="center"/>
    </xf>
    <xf numFmtId="0" fontId="12" fillId="44" borderId="53" xfId="0" applyFont="1" applyFill="1" applyBorder="1" applyAlignment="1">
      <alignment horizontal="center"/>
    </xf>
    <xf numFmtId="164" fontId="12" fillId="44" borderId="101" xfId="0" applyNumberFormat="1" applyFont="1" applyFill="1" applyBorder="1" applyAlignment="1">
      <alignment horizontal="center"/>
    </xf>
    <xf numFmtId="0" fontId="19" fillId="44" borderId="109" xfId="0" applyFont="1" applyFill="1" applyBorder="1" applyAlignment="1">
      <alignment horizontal="center"/>
    </xf>
    <xf numFmtId="164" fontId="12" fillId="44" borderId="165" xfId="0" applyNumberFormat="1" applyFont="1" applyFill="1" applyBorder="1" applyAlignment="1">
      <alignment horizontal="center"/>
    </xf>
    <xf numFmtId="0" fontId="12" fillId="44" borderId="172" xfId="0" applyFont="1" applyFill="1" applyBorder="1" applyAlignment="1">
      <alignment horizontal="center"/>
    </xf>
    <xf numFmtId="0" fontId="19" fillId="44" borderId="59" xfId="0" applyFont="1" applyFill="1" applyBorder="1" applyAlignment="1">
      <alignment horizontal="center"/>
    </xf>
    <xf numFmtId="0" fontId="12" fillId="44" borderId="99" xfId="0" applyFont="1" applyFill="1" applyBorder="1" applyAlignment="1">
      <alignment horizontal="center"/>
    </xf>
    <xf numFmtId="0" fontId="12" fillId="44" borderId="173" xfId="0" applyFont="1" applyFill="1" applyBorder="1" applyAlignment="1">
      <alignment horizontal="center"/>
    </xf>
    <xf numFmtId="164" fontId="12" fillId="44" borderId="174" xfId="0" applyNumberFormat="1" applyFont="1" applyFill="1" applyBorder="1" applyAlignment="1">
      <alignment horizontal="center"/>
    </xf>
    <xf numFmtId="0" fontId="12" fillId="44" borderId="166" xfId="0" applyFont="1" applyFill="1" applyBorder="1" applyAlignment="1">
      <alignment horizontal="center"/>
    </xf>
    <xf numFmtId="0" fontId="12" fillId="44" borderId="169" xfId="0" applyFont="1" applyFill="1" applyBorder="1" applyAlignment="1">
      <alignment horizontal="center"/>
    </xf>
    <xf numFmtId="0" fontId="12" fillId="44" borderId="170" xfId="0" applyFont="1" applyFill="1" applyBorder="1" applyAlignment="1">
      <alignment horizontal="center"/>
    </xf>
    <xf numFmtId="164" fontId="12" fillId="44" borderId="171" xfId="0" applyNumberFormat="1" applyFont="1" applyFill="1" applyBorder="1" applyAlignment="1">
      <alignment horizontal="center"/>
    </xf>
    <xf numFmtId="0" fontId="19" fillId="44" borderId="6" xfId="0" applyFont="1" applyFill="1" applyBorder="1" applyAlignment="1">
      <alignment horizontal="center"/>
    </xf>
    <xf numFmtId="0" fontId="19" fillId="44" borderId="175" xfId="0" applyFont="1" applyFill="1" applyBorder="1" applyAlignment="1">
      <alignment horizontal="center"/>
    </xf>
    <xf numFmtId="0" fontId="12" fillId="44" borderId="161" xfId="0" applyFont="1" applyFill="1" applyBorder="1" applyAlignment="1">
      <alignment horizontal="center"/>
    </xf>
    <xf numFmtId="0" fontId="19" fillId="44" borderId="162" xfId="0" applyFont="1" applyFill="1" applyBorder="1" applyAlignment="1">
      <alignment horizontal="center"/>
    </xf>
    <xf numFmtId="0" fontId="12" fillId="44" borderId="163" xfId="0" applyFont="1" applyFill="1" applyBorder="1" applyAlignment="1">
      <alignment horizontal="center"/>
    </xf>
    <xf numFmtId="0" fontId="12" fillId="44" borderId="164" xfId="0" applyFont="1" applyFill="1" applyBorder="1" applyAlignment="1">
      <alignment horizontal="center"/>
    </xf>
    <xf numFmtId="0" fontId="12" fillId="44" borderId="124" xfId="0" applyFont="1" applyFill="1" applyBorder="1" applyAlignment="1">
      <alignment horizontal="center"/>
    </xf>
    <xf numFmtId="0" fontId="12" fillId="44" borderId="120" xfId="0" applyFont="1" applyFill="1" applyBorder="1" applyAlignment="1">
      <alignment horizontal="center"/>
    </xf>
    <xf numFmtId="0" fontId="12" fillId="44" borderId="125" xfId="0" applyFont="1" applyFill="1" applyBorder="1" applyAlignment="1">
      <alignment horizontal="center"/>
    </xf>
    <xf numFmtId="164" fontId="12" fillId="44" borderId="109" xfId="0" applyNumberFormat="1" applyFont="1" applyFill="1" applyBorder="1" applyAlignment="1">
      <alignment horizontal="center"/>
    </xf>
    <xf numFmtId="0" fontId="12" fillId="46" borderId="100" xfId="0" applyFont="1" applyFill="1" applyBorder="1" applyAlignment="1">
      <alignment horizontal="center"/>
    </xf>
    <xf numFmtId="0" fontId="19" fillId="46" borderId="167" xfId="0" applyFont="1" applyFill="1" applyBorder="1" applyAlignment="1">
      <alignment horizontal="center"/>
    </xf>
    <xf numFmtId="0" fontId="12" fillId="46" borderId="7" xfId="0" applyFont="1" applyFill="1" applyBorder="1" applyAlignment="1">
      <alignment horizontal="center"/>
    </xf>
    <xf numFmtId="0" fontId="12" fillId="46" borderId="53" xfId="0" applyFont="1" applyFill="1" applyBorder="1" applyAlignment="1">
      <alignment horizontal="center"/>
    </xf>
    <xf numFmtId="164" fontId="12" fillId="46" borderId="101" xfId="0" applyNumberFormat="1" applyFont="1" applyFill="1" applyBorder="1" applyAlignment="1">
      <alignment horizontal="center"/>
    </xf>
    <xf numFmtId="0" fontId="19" fillId="46" borderId="109" xfId="0" applyFont="1" applyFill="1" applyBorder="1" applyAlignment="1">
      <alignment horizontal="center"/>
    </xf>
    <xf numFmtId="164" fontId="12" fillId="46" borderId="102" xfId="0" applyNumberFormat="1" applyFont="1" applyFill="1" applyBorder="1" applyAlignment="1">
      <alignment horizontal="center"/>
    </xf>
    <xf numFmtId="0" fontId="12" fillId="46" borderId="172" xfId="0" applyFont="1" applyFill="1" applyBorder="1" applyAlignment="1">
      <alignment horizontal="center"/>
    </xf>
    <xf numFmtId="0" fontId="19" fillId="46" borderId="59" xfId="0" applyFont="1" applyFill="1" applyBorder="1" applyAlignment="1">
      <alignment horizontal="center"/>
    </xf>
    <xf numFmtId="0" fontId="12" fillId="46" borderId="99" xfId="0" applyFont="1" applyFill="1" applyBorder="1" applyAlignment="1">
      <alignment horizontal="center"/>
    </xf>
    <xf numFmtId="0" fontId="12" fillId="46" borderId="173" xfId="0" applyFont="1" applyFill="1" applyBorder="1" applyAlignment="1">
      <alignment horizontal="center"/>
    </xf>
    <xf numFmtId="164" fontId="12" fillId="46" borderId="174" xfId="0" applyNumberFormat="1" applyFont="1" applyFill="1" applyBorder="1" applyAlignment="1">
      <alignment horizontal="center"/>
    </xf>
    <xf numFmtId="0" fontId="12" fillId="46" borderId="166" xfId="0" applyFont="1" applyFill="1" applyBorder="1" applyAlignment="1">
      <alignment horizontal="center"/>
    </xf>
    <xf numFmtId="0" fontId="12" fillId="46" borderId="169" xfId="0" applyFont="1" applyFill="1" applyBorder="1" applyAlignment="1">
      <alignment horizontal="center"/>
    </xf>
    <xf numFmtId="0" fontId="12" fillId="46" borderId="170" xfId="0" applyFont="1" applyFill="1" applyBorder="1" applyAlignment="1">
      <alignment horizontal="center"/>
    </xf>
    <xf numFmtId="164" fontId="12" fillId="46" borderId="171" xfId="0" applyNumberFormat="1" applyFont="1" applyFill="1" applyBorder="1" applyAlignment="1">
      <alignment horizontal="center"/>
    </xf>
    <xf numFmtId="0" fontId="19" fillId="46" borderId="6" xfId="0" applyFont="1" applyFill="1" applyBorder="1" applyAlignment="1">
      <alignment horizontal="center"/>
    </xf>
    <xf numFmtId="0" fontId="19" fillId="46" borderId="175" xfId="0" applyFont="1" applyFill="1" applyBorder="1" applyAlignment="1">
      <alignment horizontal="center"/>
    </xf>
    <xf numFmtId="0" fontId="12" fillId="46" borderId="161" xfId="0" applyFont="1" applyFill="1" applyBorder="1" applyAlignment="1">
      <alignment horizontal="center"/>
    </xf>
    <xf numFmtId="0" fontId="19" fillId="46" borderId="162" xfId="0" applyFont="1" applyFill="1" applyBorder="1" applyAlignment="1">
      <alignment horizontal="center"/>
    </xf>
    <xf numFmtId="0" fontId="12" fillId="46" borderId="163" xfId="0" applyFont="1" applyFill="1" applyBorder="1" applyAlignment="1">
      <alignment horizontal="center"/>
    </xf>
    <xf numFmtId="0" fontId="12" fillId="46" borderId="164" xfId="0" applyFont="1" applyFill="1" applyBorder="1" applyAlignment="1">
      <alignment horizontal="center"/>
    </xf>
    <xf numFmtId="164" fontId="12" fillId="46" borderId="165" xfId="0" applyNumberFormat="1" applyFont="1" applyFill="1" applyBorder="1" applyAlignment="1">
      <alignment horizontal="center"/>
    </xf>
    <xf numFmtId="0" fontId="12" fillId="46" borderId="104" xfId="0" applyFont="1" applyFill="1" applyBorder="1" applyAlignment="1">
      <alignment horizontal="center"/>
    </xf>
    <xf numFmtId="0" fontId="19" fillId="46" borderId="81" xfId="0" applyFont="1" applyFill="1" applyBorder="1" applyAlignment="1">
      <alignment horizontal="center"/>
    </xf>
    <xf numFmtId="0" fontId="12" fillId="46" borderId="107" xfId="0" applyFont="1" applyFill="1" applyBorder="1" applyAlignment="1">
      <alignment horizontal="center"/>
    </xf>
    <xf numFmtId="0" fontId="12" fillId="46" borderId="80" xfId="0" applyFont="1" applyFill="1" applyBorder="1" applyAlignment="1">
      <alignment horizontal="center"/>
    </xf>
    <xf numFmtId="164" fontId="12" fillId="46" borderId="81" xfId="0" applyNumberFormat="1" applyFont="1" applyFill="1" applyBorder="1" applyAlignment="1">
      <alignment horizontal="center"/>
    </xf>
    <xf numFmtId="0" fontId="10" fillId="0" borderId="190" xfId="0" applyFont="1" applyBorder="1" applyAlignment="1">
      <alignment horizontal="center" vertical="center" textRotation="90"/>
    </xf>
    <xf numFmtId="0" fontId="12" fillId="0" borderId="108" xfId="0" applyFont="1" applyBorder="1" applyAlignment="1">
      <alignment horizontal="center"/>
    </xf>
    <xf numFmtId="0" fontId="12" fillId="0" borderId="95" xfId="0" applyFont="1" applyBorder="1" applyAlignment="1">
      <alignment horizontal="center"/>
    </xf>
    <xf numFmtId="0" fontId="12" fillId="0" borderId="109" xfId="0" applyFont="1" applyBorder="1" applyAlignment="1">
      <alignment horizontal="center"/>
    </xf>
    <xf numFmtId="0" fontId="13" fillId="0" borderId="191" xfId="0" applyFont="1" applyBorder="1" applyAlignment="1">
      <alignment horizontal="center"/>
    </xf>
    <xf numFmtId="0" fontId="10" fillId="33" borderId="105" xfId="0" applyFont="1" applyFill="1" applyBorder="1" applyAlignment="1">
      <alignment horizontal="center" vertical="center" textRotation="90"/>
    </xf>
    <xf numFmtId="0" fontId="12" fillId="0" borderId="194" xfId="0" applyFont="1" applyBorder="1" applyAlignment="1">
      <alignment horizontal="center"/>
    </xf>
    <xf numFmtId="0" fontId="20" fillId="0" borderId="195" xfId="0" applyFont="1" applyBorder="1" applyAlignment="1">
      <alignment horizontal="center"/>
    </xf>
    <xf numFmtId="0" fontId="12" fillId="0" borderId="196" xfId="0" applyFont="1" applyBorder="1" applyAlignment="1">
      <alignment horizontal="center"/>
    </xf>
    <xf numFmtId="0" fontId="12" fillId="0" borderId="195" xfId="0" applyFont="1" applyBorder="1" applyAlignment="1" applyProtection="1">
      <alignment horizontal="center"/>
      <protection locked="0"/>
    </xf>
    <xf numFmtId="0" fontId="37" fillId="26" borderId="196" xfId="0" applyFont="1" applyFill="1" applyBorder="1" applyAlignment="1" applyProtection="1">
      <alignment horizontal="center"/>
      <protection locked="0"/>
    </xf>
    <xf numFmtId="0" fontId="12" fillId="6" borderId="196" xfId="0" applyFont="1" applyFill="1" applyBorder="1" applyAlignment="1" applyProtection="1">
      <alignment horizontal="center"/>
      <protection locked="0"/>
    </xf>
    <xf numFmtId="0" fontId="12" fillId="5" borderId="196" xfId="0" applyFont="1" applyFill="1" applyBorder="1" applyAlignment="1" applyProtection="1">
      <alignment horizontal="center"/>
      <protection locked="0"/>
    </xf>
    <xf numFmtId="0" fontId="12" fillId="7" borderId="196" xfId="0" applyFont="1" applyFill="1" applyBorder="1" applyAlignment="1" applyProtection="1">
      <alignment horizontal="center"/>
      <protection locked="0"/>
    </xf>
    <xf numFmtId="0" fontId="12" fillId="8" borderId="196" xfId="0" applyFont="1" applyFill="1" applyBorder="1" applyAlignment="1" applyProtection="1">
      <alignment horizontal="center"/>
      <protection locked="0"/>
    </xf>
    <xf numFmtId="0" fontId="12" fillId="9" borderId="196" xfId="0" applyFont="1" applyFill="1" applyBorder="1" applyAlignment="1" applyProtection="1">
      <alignment horizontal="center"/>
      <protection locked="0"/>
    </xf>
    <xf numFmtId="0" fontId="12" fillId="10" borderId="196" xfId="0" applyFont="1" applyFill="1" applyBorder="1" applyAlignment="1" applyProtection="1">
      <alignment horizontal="center"/>
      <protection locked="0"/>
    </xf>
    <xf numFmtId="0" fontId="12" fillId="11" borderId="196" xfId="0" applyFont="1" applyFill="1" applyBorder="1" applyAlignment="1" applyProtection="1">
      <alignment horizontal="center"/>
      <protection locked="0"/>
    </xf>
    <xf numFmtId="0" fontId="12" fillId="12" borderId="196" xfId="0" applyFont="1" applyFill="1" applyBorder="1" applyAlignment="1" applyProtection="1">
      <alignment horizontal="center"/>
      <protection locked="0"/>
    </xf>
    <xf numFmtId="0" fontId="12" fillId="13" borderId="196" xfId="0" applyFont="1" applyFill="1" applyBorder="1" applyAlignment="1" applyProtection="1">
      <alignment horizontal="center"/>
      <protection locked="0"/>
    </xf>
    <xf numFmtId="0" fontId="12" fillId="4" borderId="196" xfId="0" applyFont="1" applyFill="1" applyBorder="1" applyAlignment="1" applyProtection="1">
      <alignment horizontal="center"/>
      <protection locked="0"/>
    </xf>
    <xf numFmtId="0" fontId="12" fillId="14" borderId="95" xfId="0" applyFont="1" applyFill="1" applyBorder="1" applyAlignment="1" applyProtection="1">
      <alignment horizontal="center"/>
      <protection locked="0"/>
    </xf>
    <xf numFmtId="0" fontId="12" fillId="15" borderId="197" xfId="0" applyFont="1" applyFill="1" applyBorder="1" applyAlignment="1" applyProtection="1">
      <alignment horizontal="center"/>
      <protection locked="0"/>
    </xf>
    <xf numFmtId="0" fontId="12" fillId="16" borderId="196" xfId="0" applyFont="1" applyFill="1" applyBorder="1" applyAlignment="1" applyProtection="1">
      <alignment horizontal="center"/>
      <protection locked="0"/>
    </xf>
    <xf numFmtId="0" fontId="12" fillId="17" borderId="196" xfId="0" applyFont="1" applyFill="1" applyBorder="1" applyAlignment="1" applyProtection="1">
      <alignment horizontal="center"/>
      <protection locked="0"/>
    </xf>
    <xf numFmtId="0" fontId="12" fillId="7" borderId="198" xfId="0" applyFont="1" applyFill="1" applyBorder="1" applyAlignment="1" applyProtection="1">
      <alignment horizontal="center"/>
      <protection locked="0"/>
    </xf>
    <xf numFmtId="0" fontId="13" fillId="0" borderId="94" xfId="0" applyFont="1" applyBorder="1" applyAlignment="1">
      <alignment horizontal="center"/>
    </xf>
    <xf numFmtId="0" fontId="12" fillId="23" borderId="188" xfId="0" applyFont="1" applyFill="1" applyBorder="1" applyAlignment="1">
      <alignment horizontal="center"/>
    </xf>
    <xf numFmtId="0" fontId="20" fillId="23" borderId="188" xfId="0" applyFont="1" applyFill="1" applyBorder="1" applyAlignment="1">
      <alignment horizontal="center"/>
    </xf>
    <xf numFmtId="164" fontId="12" fillId="23" borderId="188" xfId="0" applyNumberFormat="1" applyFont="1" applyFill="1" applyBorder="1" applyAlignment="1">
      <alignment horizontal="center"/>
    </xf>
    <xf numFmtId="0" fontId="12" fillId="23" borderId="188" xfId="0" applyFont="1" applyFill="1" applyBorder="1" applyAlignment="1" applyProtection="1">
      <alignment horizontal="center"/>
      <protection locked="0"/>
    </xf>
    <xf numFmtId="0" fontId="37" fillId="35" borderId="188" xfId="0" applyFont="1" applyFill="1" applyBorder="1" applyAlignment="1" applyProtection="1">
      <alignment horizontal="center"/>
      <protection locked="0"/>
    </xf>
    <xf numFmtId="0" fontId="12" fillId="36" borderId="188" xfId="0" applyFont="1" applyFill="1" applyBorder="1" applyAlignment="1" applyProtection="1">
      <alignment horizontal="center"/>
      <protection locked="0"/>
    </xf>
    <xf numFmtId="0" fontId="12" fillId="37" borderId="188" xfId="0" applyFont="1" applyFill="1" applyBorder="1" applyAlignment="1" applyProtection="1">
      <alignment horizontal="center"/>
      <protection locked="0"/>
    </xf>
    <xf numFmtId="0" fontId="12" fillId="38" borderId="188" xfId="0" applyFont="1" applyFill="1" applyBorder="1" applyAlignment="1" applyProtection="1">
      <alignment horizontal="center"/>
      <protection locked="0"/>
    </xf>
    <xf numFmtId="0" fontId="12" fillId="39" borderId="188" xfId="0" applyFont="1" applyFill="1" applyBorder="1" applyAlignment="1" applyProtection="1">
      <alignment horizontal="center"/>
      <protection locked="0"/>
    </xf>
    <xf numFmtId="0" fontId="12" fillId="40" borderId="188" xfId="0" applyFont="1" applyFill="1" applyBorder="1" applyAlignment="1" applyProtection="1">
      <alignment horizontal="center"/>
      <protection locked="0"/>
    </xf>
    <xf numFmtId="0" fontId="12" fillId="47" borderId="188" xfId="0" applyFont="1" applyFill="1" applyBorder="1" applyAlignment="1" applyProtection="1">
      <alignment horizontal="center"/>
      <protection locked="0"/>
    </xf>
    <xf numFmtId="0" fontId="12" fillId="48" borderId="188" xfId="0" applyFont="1" applyFill="1" applyBorder="1" applyAlignment="1" applyProtection="1">
      <alignment horizontal="center"/>
      <protection locked="0"/>
    </xf>
    <xf numFmtId="0" fontId="12" fillId="41" borderId="188" xfId="0" applyFont="1" applyFill="1" applyBorder="1" applyAlignment="1" applyProtection="1">
      <alignment horizontal="center"/>
      <protection locked="0"/>
    </xf>
    <xf numFmtId="0" fontId="12" fillId="42" borderId="188" xfId="0" applyFont="1" applyFill="1" applyBorder="1" applyAlignment="1" applyProtection="1">
      <alignment horizontal="center"/>
      <protection locked="0"/>
    </xf>
    <xf numFmtId="0" fontId="12" fillId="22" borderId="188" xfId="0" applyFont="1" applyFill="1" applyBorder="1" applyAlignment="1" applyProtection="1">
      <alignment horizontal="center"/>
      <protection locked="0"/>
    </xf>
    <xf numFmtId="0" fontId="12" fillId="49" borderId="188" xfId="0" applyFont="1" applyFill="1" applyBorder="1" applyAlignment="1" applyProtection="1">
      <alignment horizontal="center"/>
      <protection locked="0"/>
    </xf>
    <xf numFmtId="0" fontId="12" fillId="50" borderId="188" xfId="0" applyFont="1" applyFill="1" applyBorder="1" applyAlignment="1" applyProtection="1">
      <alignment horizontal="center"/>
      <protection locked="0"/>
    </xf>
    <xf numFmtId="0" fontId="12" fillId="51" borderId="188" xfId="0" applyFont="1" applyFill="1" applyBorder="1" applyAlignment="1" applyProtection="1">
      <alignment horizontal="center"/>
      <protection locked="0"/>
    </xf>
    <xf numFmtId="0" fontId="12" fillId="52" borderId="188" xfId="0" applyFont="1" applyFill="1" applyBorder="1" applyAlignment="1" applyProtection="1">
      <alignment horizontal="center"/>
      <protection locked="0"/>
    </xf>
    <xf numFmtId="0" fontId="13" fillId="23" borderId="188" xfId="0" applyFont="1" applyFill="1" applyBorder="1" applyAlignment="1">
      <alignment horizontal="center"/>
    </xf>
    <xf numFmtId="164" fontId="13" fillId="23" borderId="188" xfId="0" applyNumberFormat="1" applyFont="1" applyFill="1" applyBorder="1" applyAlignment="1">
      <alignment horizontal="center"/>
    </xf>
    <xf numFmtId="0" fontId="13" fillId="18" borderId="23" xfId="0" applyFont="1" applyFill="1" applyBorder="1"/>
    <xf numFmtId="0" fontId="13" fillId="18" borderId="193" xfId="0" applyFont="1" applyFill="1" applyBorder="1"/>
    <xf numFmtId="0" fontId="1" fillId="21" borderId="152" xfId="0" applyFont="1" applyFill="1" applyBorder="1"/>
    <xf numFmtId="0" fontId="1" fillId="21" borderId="153" xfId="0" applyFont="1" applyFill="1" applyBorder="1"/>
    <xf numFmtId="0" fontId="1" fillId="43" borderId="153" xfId="0" applyFont="1" applyFill="1" applyBorder="1"/>
    <xf numFmtId="0" fontId="1" fillId="43" borderId="154" xfId="0" applyFont="1" applyFill="1" applyBorder="1"/>
    <xf numFmtId="0" fontId="1" fillId="21" borderId="137" xfId="0" applyFont="1" applyFill="1" applyBorder="1"/>
    <xf numFmtId="0" fontId="1" fillId="21" borderId="23" xfId="0" applyFont="1" applyFill="1" applyBorder="1"/>
    <xf numFmtId="0" fontId="1" fillId="43" borderId="23" xfId="0" applyFont="1" applyFill="1" applyBorder="1"/>
    <xf numFmtId="0" fontId="1" fillId="43" borderId="138" xfId="0" applyFont="1" applyFill="1" applyBorder="1"/>
    <xf numFmtId="0" fontId="2" fillId="21" borderId="138" xfId="0" applyFont="1" applyFill="1" applyBorder="1"/>
    <xf numFmtId="0" fontId="22" fillId="21" borderId="23" xfId="0" applyFont="1" applyFill="1" applyBorder="1"/>
    <xf numFmtId="0" fontId="4" fillId="62" borderId="128" xfId="0" applyFont="1" applyFill="1" applyBorder="1" applyAlignment="1">
      <alignment horizontal="center" vertical="center"/>
    </xf>
    <xf numFmtId="0" fontId="1" fillId="21" borderId="23" xfId="0" applyFont="1" applyFill="1" applyBorder="1" applyAlignment="1">
      <alignment vertical="center"/>
    </xf>
    <xf numFmtId="14" fontId="4" fillId="43" borderId="23" xfId="0" applyNumberFormat="1" applyFont="1" applyFill="1" applyBorder="1" applyAlignment="1">
      <alignment horizontal="center"/>
    </xf>
    <xf numFmtId="0" fontId="1" fillId="21" borderId="138" xfId="0" applyFont="1" applyFill="1" applyBorder="1"/>
    <xf numFmtId="0" fontId="25" fillId="21" borderId="137" xfId="0" applyFont="1" applyFill="1" applyBorder="1"/>
    <xf numFmtId="0" fontId="25" fillId="21" borderId="23" xfId="0" applyFont="1" applyFill="1" applyBorder="1"/>
    <xf numFmtId="0" fontId="24" fillId="21" borderId="23" xfId="0" applyFont="1" applyFill="1" applyBorder="1"/>
    <xf numFmtId="0" fontId="25" fillId="43" borderId="23" xfId="0" applyFont="1" applyFill="1" applyBorder="1"/>
    <xf numFmtId="0" fontId="5" fillId="34" borderId="145" xfId="0" applyFont="1" applyFill="1" applyBorder="1" applyAlignment="1">
      <alignment horizontal="center" vertical="center"/>
    </xf>
    <xf numFmtId="0" fontId="5" fillId="34" borderId="13" xfId="0" applyFont="1" applyFill="1" applyBorder="1" applyAlignment="1">
      <alignment horizontal="center" vertical="center"/>
    </xf>
    <xf numFmtId="0" fontId="5" fillId="34" borderId="147" xfId="0" applyFont="1" applyFill="1" applyBorder="1" applyAlignment="1">
      <alignment horizontal="center" vertical="center"/>
    </xf>
    <xf numFmtId="0" fontId="5" fillId="34" borderId="18" xfId="0" applyFont="1" applyFill="1" applyBorder="1" applyAlignment="1">
      <alignment horizontal="center" vertical="center"/>
    </xf>
    <xf numFmtId="0" fontId="26" fillId="21" borderId="23" xfId="0" applyFont="1" applyFill="1" applyBorder="1"/>
    <xf numFmtId="0" fontId="0" fillId="21" borderId="138" xfId="0" applyFill="1" applyBorder="1"/>
    <xf numFmtId="0" fontId="5" fillId="34" borderId="20" xfId="0" applyFont="1" applyFill="1" applyBorder="1" applyAlignment="1">
      <alignment horizontal="center" vertical="center"/>
    </xf>
    <xf numFmtId="0" fontId="5" fillId="34" borderId="141" xfId="0" applyFont="1" applyFill="1" applyBorder="1" applyAlignment="1">
      <alignment horizontal="center" vertical="center"/>
    </xf>
    <xf numFmtId="0" fontId="5" fillId="34" borderId="151" xfId="0" applyFont="1" applyFill="1" applyBorder="1" applyAlignment="1">
      <alignment horizontal="center" vertical="center"/>
    </xf>
    <xf numFmtId="0" fontId="26" fillId="21" borderId="137" xfId="0" applyFont="1" applyFill="1" applyBorder="1"/>
    <xf numFmtId="0" fontId="0" fillId="21" borderId="137" xfId="0" applyFill="1" applyBorder="1"/>
    <xf numFmtId="0" fontId="0" fillId="21" borderId="23" xfId="0" applyFill="1" applyBorder="1"/>
    <xf numFmtId="0" fontId="5" fillId="34" borderId="96" xfId="0" applyFont="1" applyFill="1" applyBorder="1" applyAlignment="1">
      <alignment horizontal="center" vertical="center"/>
    </xf>
    <xf numFmtId="164" fontId="5" fillId="34" borderId="140" xfId="0" applyNumberFormat="1" applyFont="1" applyFill="1" applyBorder="1" applyAlignment="1">
      <alignment horizontal="center" vertical="center"/>
    </xf>
    <xf numFmtId="0" fontId="5" fillId="34" borderId="139" xfId="0" applyFont="1" applyFill="1" applyBorder="1" applyAlignment="1">
      <alignment horizontal="center" vertical="center"/>
    </xf>
    <xf numFmtId="0" fontId="34" fillId="34" borderId="139" xfId="0" applyFont="1" applyFill="1" applyBorder="1" applyAlignment="1">
      <alignment vertical="center"/>
    </xf>
    <xf numFmtId="0" fontId="29" fillId="34" borderId="141" xfId="0" applyFont="1" applyFill="1" applyBorder="1" applyAlignment="1">
      <alignment horizontal="center" vertical="center"/>
    </xf>
    <xf numFmtId="0" fontId="5" fillId="34" borderId="142" xfId="0" applyFont="1" applyFill="1" applyBorder="1" applyAlignment="1">
      <alignment horizontal="center" vertical="center"/>
    </xf>
    <xf numFmtId="0" fontId="29" fillId="34" borderId="142" xfId="0" applyFont="1" applyFill="1" applyBorder="1" applyAlignment="1">
      <alignment horizontal="center" vertical="center"/>
    </xf>
    <xf numFmtId="164" fontId="7" fillId="34" borderId="143" xfId="0" applyNumberFormat="1" applyFont="1" applyFill="1" applyBorder="1" applyAlignment="1">
      <alignment horizontal="center" vertical="center"/>
    </xf>
    <xf numFmtId="0" fontId="29" fillId="34" borderId="23" xfId="0" applyFont="1" applyFill="1" applyBorder="1" applyAlignment="1">
      <alignment horizontal="center" vertical="center"/>
    </xf>
    <xf numFmtId="10" fontId="29" fillId="34" borderId="23" xfId="0" applyNumberFormat="1" applyFont="1" applyFill="1" applyBorder="1" applyAlignment="1" applyProtection="1">
      <alignment horizontal="center" vertical="center"/>
      <protection locked="0"/>
    </xf>
    <xf numFmtId="0" fontId="1" fillId="43" borderId="23" xfId="0" applyFont="1" applyFill="1" applyBorder="1" applyAlignment="1">
      <alignment vertical="center"/>
    </xf>
    <xf numFmtId="0" fontId="32" fillId="21" borderId="23" xfId="0" applyFont="1" applyFill="1" applyBorder="1" applyAlignment="1">
      <alignment horizontal="right" vertical="top"/>
    </xf>
    <xf numFmtId="0" fontId="0" fillId="21" borderId="155" xfId="0" applyFill="1" applyBorder="1"/>
    <xf numFmtId="0" fontId="0" fillId="21" borderId="156" xfId="0" applyFill="1" applyBorder="1"/>
    <xf numFmtId="0" fontId="0" fillId="21" borderId="157" xfId="0" applyFill="1" applyBorder="1"/>
    <xf numFmtId="0" fontId="43" fillId="0" borderId="159" xfId="0" applyFont="1" applyBorder="1" applyAlignment="1">
      <alignment horizontal="center" vertical="center"/>
    </xf>
    <xf numFmtId="0" fontId="43" fillId="0" borderId="122" xfId="0" applyFont="1" applyBorder="1" applyAlignment="1">
      <alignment horizontal="center" vertical="center"/>
    </xf>
    <xf numFmtId="0" fontId="43" fillId="0" borderId="184" xfId="0" applyFont="1" applyBorder="1" applyAlignment="1">
      <alignment horizontal="center" vertical="center"/>
    </xf>
    <xf numFmtId="0" fontId="43" fillId="0" borderId="168" xfId="0" applyFont="1" applyBorder="1" applyAlignment="1">
      <alignment horizontal="center" vertical="center"/>
    </xf>
    <xf numFmtId="0" fontId="43" fillId="0" borderId="185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43" fillId="0" borderId="97" xfId="0" applyFont="1" applyBorder="1" applyAlignment="1">
      <alignment horizontal="center" vertical="center"/>
    </xf>
    <xf numFmtId="0" fontId="43" fillId="0" borderId="176" xfId="0" applyFont="1" applyBorder="1" applyAlignment="1">
      <alignment horizontal="center" vertical="center"/>
    </xf>
    <xf numFmtId="0" fontId="43" fillId="0" borderId="118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105" xfId="0" applyFont="1" applyBorder="1" applyAlignment="1">
      <alignment horizontal="center" vertical="center"/>
    </xf>
    <xf numFmtId="0" fontId="43" fillId="0" borderId="117" xfId="0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43" fillId="21" borderId="97" xfId="0" applyFont="1" applyFill="1" applyBorder="1" applyAlignment="1">
      <alignment horizontal="center" vertical="center"/>
    </xf>
    <xf numFmtId="0" fontId="43" fillId="21" borderId="23" xfId="0" applyFont="1" applyFill="1" applyBorder="1" applyAlignment="1">
      <alignment horizontal="center" vertical="center"/>
    </xf>
    <xf numFmtId="0" fontId="43" fillId="21" borderId="35" xfId="0" applyFont="1" applyFill="1" applyBorder="1" applyAlignment="1">
      <alignment horizontal="center" vertical="center"/>
    </xf>
    <xf numFmtId="0" fontId="43" fillId="21" borderId="168" xfId="0" applyFont="1" applyFill="1" applyBorder="1" applyAlignment="1">
      <alignment horizontal="center" vertical="center"/>
    </xf>
    <xf numFmtId="0" fontId="43" fillId="21" borderId="98" xfId="0" applyFont="1" applyFill="1" applyBorder="1" applyAlignment="1">
      <alignment horizontal="center" vertical="center"/>
    </xf>
    <xf numFmtId="0" fontId="43" fillId="21" borderId="182" xfId="0" applyFont="1" applyFill="1" applyBorder="1" applyAlignment="1">
      <alignment horizontal="center" vertical="center"/>
    </xf>
    <xf numFmtId="0" fontId="43" fillId="21" borderId="122" xfId="0" applyFont="1" applyFill="1" applyBorder="1" applyAlignment="1">
      <alignment horizontal="center" vertical="center"/>
    </xf>
    <xf numFmtId="0" fontId="43" fillId="21" borderId="118" xfId="0" applyFont="1" applyFill="1" applyBorder="1" applyAlignment="1">
      <alignment horizontal="center" vertical="center"/>
    </xf>
    <xf numFmtId="0" fontId="43" fillId="21" borderId="11" xfId="0" applyFont="1" applyFill="1" applyBorder="1" applyAlignment="1">
      <alignment horizontal="center" vertical="center"/>
    </xf>
    <xf numFmtId="0" fontId="43" fillId="45" borderId="97" xfId="0" applyFont="1" applyFill="1" applyBorder="1" applyAlignment="1">
      <alignment horizontal="center" vertical="center"/>
    </xf>
    <xf numFmtId="0" fontId="43" fillId="45" borderId="23" xfId="0" applyFont="1" applyFill="1" applyBorder="1" applyAlignment="1">
      <alignment horizontal="center" vertical="center"/>
    </xf>
    <xf numFmtId="0" fontId="43" fillId="45" borderId="35" xfId="0" applyFont="1" applyFill="1" applyBorder="1" applyAlignment="1">
      <alignment horizontal="center" vertical="center"/>
    </xf>
    <xf numFmtId="0" fontId="43" fillId="45" borderId="168" xfId="0" applyFont="1" applyFill="1" applyBorder="1" applyAlignment="1">
      <alignment horizontal="center" vertical="center"/>
    </xf>
    <xf numFmtId="0" fontId="43" fillId="45" borderId="98" xfId="0" applyFont="1" applyFill="1" applyBorder="1" applyAlignment="1">
      <alignment horizontal="center" vertical="center"/>
    </xf>
    <xf numFmtId="0" fontId="43" fillId="45" borderId="182" xfId="0" applyFont="1" applyFill="1" applyBorder="1" applyAlignment="1">
      <alignment horizontal="center" vertical="center"/>
    </xf>
    <xf numFmtId="0" fontId="43" fillId="45" borderId="122" xfId="0" applyFont="1" applyFill="1" applyBorder="1" applyAlignment="1">
      <alignment horizontal="center" vertical="center"/>
    </xf>
    <xf numFmtId="0" fontId="43" fillId="45" borderId="118" xfId="0" applyFont="1" applyFill="1" applyBorder="1" applyAlignment="1">
      <alignment horizontal="center" vertical="center"/>
    </xf>
    <xf numFmtId="0" fontId="44" fillId="21" borderId="23" xfId="0" applyFont="1" applyFill="1" applyBorder="1" applyAlignment="1">
      <alignment vertical="center"/>
    </xf>
    <xf numFmtId="0" fontId="10" fillId="64" borderId="35" xfId="0" applyFont="1" applyFill="1" applyBorder="1" applyAlignment="1">
      <alignment horizontal="center" vertical="center" textRotation="90"/>
    </xf>
    <xf numFmtId="0" fontId="12" fillId="64" borderId="43" xfId="0" applyFont="1" applyFill="1" applyBorder="1" applyAlignment="1" applyProtection="1">
      <alignment horizontal="center"/>
      <protection locked="0"/>
    </xf>
    <xf numFmtId="0" fontId="12" fillId="64" borderId="53" xfId="0" applyFont="1" applyFill="1" applyBorder="1" applyAlignment="1" applyProtection="1">
      <alignment horizontal="center"/>
      <protection locked="0"/>
    </xf>
    <xf numFmtId="0" fontId="12" fillId="64" borderId="57" xfId="0" applyFont="1" applyFill="1" applyBorder="1" applyAlignment="1" applyProtection="1">
      <alignment horizontal="center"/>
      <protection locked="0"/>
    </xf>
    <xf numFmtId="0" fontId="12" fillId="64" borderId="26" xfId="0" applyFont="1" applyFill="1" applyBorder="1" applyAlignment="1" applyProtection="1">
      <alignment horizontal="center"/>
      <protection locked="0"/>
    </xf>
    <xf numFmtId="0" fontId="12" fillId="0" borderId="158" xfId="0" applyFont="1" applyBorder="1" applyAlignment="1">
      <alignment horizontal="center"/>
    </xf>
    <xf numFmtId="0" fontId="12" fillId="0" borderId="200" xfId="0" applyFont="1" applyBorder="1" applyAlignment="1">
      <alignment horizontal="center"/>
    </xf>
    <xf numFmtId="0" fontId="43" fillId="0" borderId="106" xfId="0" applyFont="1" applyBorder="1" applyAlignment="1">
      <alignment horizontal="center" vertical="center"/>
    </xf>
    <xf numFmtId="0" fontId="43" fillId="0" borderId="120" xfId="0" applyFont="1" applyBorder="1" applyAlignment="1">
      <alignment horizontal="center" vertical="center"/>
    </xf>
    <xf numFmtId="0" fontId="10" fillId="53" borderId="35" xfId="0" applyFont="1" applyFill="1" applyBorder="1" applyAlignment="1">
      <alignment horizontal="center" vertical="center" textRotation="90"/>
    </xf>
    <xf numFmtId="0" fontId="10" fillId="54" borderId="35" xfId="0" applyFont="1" applyFill="1" applyBorder="1" applyAlignment="1">
      <alignment horizontal="center" vertical="center" textRotation="90"/>
    </xf>
    <xf numFmtId="0" fontId="10" fillId="55" borderId="35" xfId="0" applyFont="1" applyFill="1" applyBorder="1" applyAlignment="1">
      <alignment horizontal="center" vertical="center" textRotation="90"/>
    </xf>
    <xf numFmtId="0" fontId="10" fillId="65" borderId="35" xfId="0" applyFont="1" applyFill="1" applyBorder="1" applyAlignment="1">
      <alignment horizontal="center" vertical="center" textRotation="90"/>
    </xf>
    <xf numFmtId="0" fontId="10" fillId="56" borderId="35" xfId="0" applyFont="1" applyFill="1" applyBorder="1" applyAlignment="1">
      <alignment horizontal="center" vertical="center" textRotation="90"/>
    </xf>
    <xf numFmtId="0" fontId="10" fillId="57" borderId="35" xfId="0" applyFont="1" applyFill="1" applyBorder="1" applyAlignment="1">
      <alignment horizontal="center" vertical="center" textRotation="90"/>
    </xf>
    <xf numFmtId="0" fontId="1" fillId="58" borderId="36" xfId="0" applyFont="1" applyFill="1" applyBorder="1" applyAlignment="1">
      <alignment horizontal="center" vertical="center" textRotation="90"/>
    </xf>
    <xf numFmtId="0" fontId="1" fillId="59" borderId="35" xfId="0" applyFont="1" applyFill="1" applyBorder="1" applyAlignment="1">
      <alignment horizontal="center" vertical="center" textRotation="90"/>
    </xf>
    <xf numFmtId="0" fontId="1" fillId="60" borderId="35" xfId="0" applyFont="1" applyFill="1" applyBorder="1" applyAlignment="1">
      <alignment horizontal="center" vertical="center" textRotation="90"/>
    </xf>
    <xf numFmtId="0" fontId="1" fillId="61" borderId="37" xfId="0" applyFont="1" applyFill="1" applyBorder="1" applyAlignment="1">
      <alignment horizontal="center" vertical="center" textRotation="90"/>
    </xf>
    <xf numFmtId="0" fontId="10" fillId="64" borderId="15" xfId="0" applyFont="1" applyFill="1" applyBorder="1" applyAlignment="1">
      <alignment horizontal="center" vertical="center" textRotation="90"/>
    </xf>
    <xf numFmtId="0" fontId="10" fillId="53" borderId="15" xfId="0" applyFont="1" applyFill="1" applyBorder="1" applyAlignment="1">
      <alignment horizontal="center" vertical="center" textRotation="90"/>
    </xf>
    <xf numFmtId="0" fontId="10" fillId="54" borderId="15" xfId="0" applyFont="1" applyFill="1" applyBorder="1" applyAlignment="1">
      <alignment horizontal="center" vertical="center" textRotation="90"/>
    </xf>
    <xf numFmtId="0" fontId="10" fillId="55" borderId="15" xfId="0" applyFont="1" applyFill="1" applyBorder="1" applyAlignment="1">
      <alignment horizontal="center" vertical="center" textRotation="90"/>
    </xf>
    <xf numFmtId="0" fontId="10" fillId="65" borderId="15" xfId="0" applyFont="1" applyFill="1" applyBorder="1" applyAlignment="1">
      <alignment horizontal="center" vertical="center" textRotation="90"/>
    </xf>
    <xf numFmtId="0" fontId="10" fillId="56" borderId="15" xfId="0" applyFont="1" applyFill="1" applyBorder="1" applyAlignment="1">
      <alignment horizontal="center" vertical="center" textRotation="90"/>
    </xf>
    <xf numFmtId="0" fontId="35" fillId="57" borderId="91" xfId="0" applyFont="1" applyFill="1" applyBorder="1" applyAlignment="1">
      <alignment horizontal="center" vertical="center" textRotation="90"/>
    </xf>
    <xf numFmtId="0" fontId="5" fillId="66" borderId="26" xfId="0" applyFont="1" applyFill="1" applyBorder="1"/>
    <xf numFmtId="0" fontId="12" fillId="53" borderId="53" xfId="0" applyFont="1" applyFill="1" applyBorder="1" applyAlignment="1">
      <alignment horizontal="center"/>
    </xf>
    <xf numFmtId="0" fontId="12" fillId="54" borderId="53" xfId="0" applyFont="1" applyFill="1" applyBorder="1" applyAlignment="1">
      <alignment horizontal="center"/>
    </xf>
    <xf numFmtId="0" fontId="12" fillId="55" borderId="53" xfId="0" applyFont="1" applyFill="1" applyBorder="1" applyAlignment="1">
      <alignment horizontal="center"/>
    </xf>
    <xf numFmtId="0" fontId="12" fillId="65" borderId="53" xfId="0" applyFont="1" applyFill="1" applyBorder="1" applyAlignment="1">
      <alignment horizontal="center"/>
    </xf>
    <xf numFmtId="0" fontId="12" fillId="56" borderId="53" xfId="0" applyFont="1" applyFill="1" applyBorder="1" applyAlignment="1">
      <alignment horizontal="center"/>
    </xf>
    <xf numFmtId="0" fontId="12" fillId="57" borderId="55" xfId="0" applyFont="1" applyFill="1" applyBorder="1" applyAlignment="1">
      <alignment horizontal="center"/>
    </xf>
    <xf numFmtId="0" fontId="12" fillId="58" borderId="54" xfId="0" applyFont="1" applyFill="1" applyBorder="1" applyAlignment="1">
      <alignment horizontal="center"/>
    </xf>
    <xf numFmtId="0" fontId="12" fillId="59" borderId="53" xfId="0" applyFont="1" applyFill="1" applyBorder="1" applyAlignment="1">
      <alignment horizontal="center"/>
    </xf>
    <xf numFmtId="0" fontId="12" fillId="60" borderId="53" xfId="0" applyFont="1" applyFill="1" applyBorder="1" applyAlignment="1">
      <alignment horizontal="center"/>
    </xf>
    <xf numFmtId="0" fontId="12" fillId="61" borderId="55" xfId="0" applyFont="1" applyFill="1" applyBorder="1" applyAlignment="1">
      <alignment horizontal="center"/>
    </xf>
    <xf numFmtId="0" fontId="12" fillId="53" borderId="26" xfId="0" applyFont="1" applyFill="1" applyBorder="1" applyAlignment="1">
      <alignment horizontal="center"/>
    </xf>
    <xf numFmtId="0" fontId="12" fillId="54" borderId="26" xfId="0" applyFont="1" applyFill="1" applyBorder="1" applyAlignment="1">
      <alignment horizontal="center"/>
    </xf>
    <xf numFmtId="0" fontId="12" fillId="55" borderId="26" xfId="0" applyFont="1" applyFill="1" applyBorder="1" applyAlignment="1">
      <alignment horizontal="center"/>
    </xf>
    <xf numFmtId="0" fontId="12" fillId="65" borderId="26" xfId="0" applyFont="1" applyFill="1" applyBorder="1" applyAlignment="1">
      <alignment horizontal="center"/>
    </xf>
    <xf numFmtId="0" fontId="12" fillId="56" borderId="26" xfId="0" applyFont="1" applyFill="1" applyBorder="1" applyAlignment="1">
      <alignment horizontal="center"/>
    </xf>
    <xf numFmtId="0" fontId="12" fillId="57" borderId="71" xfId="0" applyFont="1" applyFill="1" applyBorder="1" applyAlignment="1">
      <alignment horizontal="center"/>
    </xf>
    <xf numFmtId="0" fontId="12" fillId="58" borderId="68" xfId="0" applyFont="1" applyFill="1" applyBorder="1" applyAlignment="1">
      <alignment horizontal="center"/>
    </xf>
    <xf numFmtId="0" fontId="12" fillId="59" borderId="26" xfId="0" applyFont="1" applyFill="1" applyBorder="1" applyAlignment="1">
      <alignment horizontal="center"/>
    </xf>
    <xf numFmtId="0" fontId="12" fillId="60" borderId="26" xfId="0" applyFont="1" applyFill="1" applyBorder="1" applyAlignment="1">
      <alignment horizontal="center"/>
    </xf>
    <xf numFmtId="0" fontId="12" fillId="61" borderId="71" xfId="0" applyFont="1" applyFill="1" applyBorder="1" applyAlignment="1">
      <alignment horizontal="center"/>
    </xf>
    <xf numFmtId="0" fontId="12" fillId="53" borderId="57" xfId="0" applyFont="1" applyFill="1" applyBorder="1" applyAlignment="1">
      <alignment horizontal="center"/>
    </xf>
    <xf numFmtId="0" fontId="12" fillId="54" borderId="57" xfId="0" applyFont="1" applyFill="1" applyBorder="1" applyAlignment="1">
      <alignment horizontal="center"/>
    </xf>
    <xf numFmtId="0" fontId="12" fillId="55" borderId="57" xfId="0" applyFont="1" applyFill="1" applyBorder="1" applyAlignment="1">
      <alignment horizontal="center"/>
    </xf>
    <xf numFmtId="0" fontId="12" fillId="65" borderId="57" xfId="0" applyFont="1" applyFill="1" applyBorder="1" applyAlignment="1">
      <alignment horizontal="center"/>
    </xf>
    <xf numFmtId="0" fontId="12" fillId="56" borderId="57" xfId="0" applyFont="1" applyFill="1" applyBorder="1" applyAlignment="1">
      <alignment horizontal="center"/>
    </xf>
    <xf numFmtId="0" fontId="12" fillId="57" borderId="61" xfId="0" applyFont="1" applyFill="1" applyBorder="1" applyAlignment="1">
      <alignment horizontal="center"/>
    </xf>
    <xf numFmtId="0" fontId="12" fillId="58" borderId="60" xfId="0" applyFont="1" applyFill="1" applyBorder="1" applyAlignment="1">
      <alignment horizontal="center"/>
    </xf>
    <xf numFmtId="0" fontId="12" fillId="59" borderId="57" xfId="0" applyFont="1" applyFill="1" applyBorder="1" applyAlignment="1">
      <alignment horizontal="center"/>
    </xf>
    <xf numFmtId="0" fontId="12" fillId="60" borderId="57" xfId="0" applyFont="1" applyFill="1" applyBorder="1" applyAlignment="1">
      <alignment horizontal="center"/>
    </xf>
    <xf numFmtId="0" fontId="12" fillId="61" borderId="61" xfId="0" applyFont="1" applyFill="1" applyBorder="1" applyAlignment="1">
      <alignment horizontal="center"/>
    </xf>
    <xf numFmtId="0" fontId="12" fillId="53" borderId="43" xfId="0" applyFont="1" applyFill="1" applyBorder="1" applyAlignment="1">
      <alignment horizontal="center"/>
    </xf>
    <xf numFmtId="0" fontId="12" fillId="54" borderId="43" xfId="0" applyFont="1" applyFill="1" applyBorder="1" applyAlignment="1">
      <alignment horizontal="center"/>
    </xf>
    <xf numFmtId="0" fontId="12" fillId="55" borderId="43" xfId="0" applyFont="1" applyFill="1" applyBorder="1" applyAlignment="1">
      <alignment horizontal="center"/>
    </xf>
    <xf numFmtId="0" fontId="12" fillId="65" borderId="43" xfId="0" applyFont="1" applyFill="1" applyBorder="1" applyAlignment="1">
      <alignment horizontal="center"/>
    </xf>
    <xf numFmtId="0" fontId="12" fillId="56" borderId="43" xfId="0" applyFont="1" applyFill="1" applyBorder="1" applyAlignment="1">
      <alignment horizontal="center"/>
    </xf>
    <xf numFmtId="0" fontId="12" fillId="57" borderId="45" xfId="0" applyFont="1" applyFill="1" applyBorder="1" applyAlignment="1">
      <alignment horizontal="center"/>
    </xf>
    <xf numFmtId="0" fontId="12" fillId="58" borderId="46" xfId="0" applyFont="1" applyFill="1" applyBorder="1" applyAlignment="1">
      <alignment horizontal="center"/>
    </xf>
    <xf numFmtId="0" fontId="12" fillId="59" borderId="43" xfId="0" applyFont="1" applyFill="1" applyBorder="1" applyAlignment="1">
      <alignment horizontal="center"/>
    </xf>
    <xf numFmtId="0" fontId="12" fillId="60" borderId="43" xfId="0" applyFont="1" applyFill="1" applyBorder="1" applyAlignment="1">
      <alignment horizontal="center"/>
    </xf>
    <xf numFmtId="0" fontId="12" fillId="61" borderId="47" xfId="0" applyFont="1" applyFill="1" applyBorder="1" applyAlignment="1">
      <alignment horizontal="center"/>
    </xf>
    <xf numFmtId="0" fontId="12" fillId="57" borderId="5" xfId="0" applyFont="1" applyFill="1" applyBorder="1" applyAlignment="1">
      <alignment horizontal="center"/>
    </xf>
    <xf numFmtId="0" fontId="12" fillId="57" borderId="59" xfId="0" applyFont="1" applyFill="1" applyBorder="1" applyAlignment="1">
      <alignment horizontal="center"/>
    </xf>
    <xf numFmtId="0" fontId="12" fillId="61" borderId="53" xfId="0" applyFont="1" applyFill="1" applyBorder="1" applyAlignment="1">
      <alignment horizontal="center"/>
    </xf>
    <xf numFmtId="0" fontId="12" fillId="57" borderId="67" xfId="0" applyFont="1" applyFill="1" applyBorder="1" applyAlignment="1">
      <alignment horizontal="center"/>
    </xf>
    <xf numFmtId="0" fontId="12" fillId="61" borderId="26" xfId="0" applyFont="1" applyFill="1" applyBorder="1" applyAlignment="1">
      <alignment horizontal="center"/>
    </xf>
    <xf numFmtId="0" fontId="12" fillId="57" borderId="6" xfId="0" applyFont="1" applyFill="1" applyBorder="1" applyAlignment="1">
      <alignment horizontal="center"/>
    </xf>
    <xf numFmtId="0" fontId="12" fillId="58" borderId="110" xfId="0" applyFont="1" applyFill="1" applyBorder="1" applyAlignment="1">
      <alignment horizontal="center"/>
    </xf>
    <xf numFmtId="0" fontId="12" fillId="61" borderId="70" xfId="0" applyFont="1" applyFill="1" applyBorder="1" applyAlignment="1">
      <alignment horizontal="center"/>
    </xf>
    <xf numFmtId="0" fontId="12" fillId="0" borderId="167" xfId="0" applyFont="1" applyBorder="1" applyAlignment="1">
      <alignment horizontal="center"/>
    </xf>
    <xf numFmtId="0" fontId="12" fillId="0" borderId="175" xfId="0" applyFont="1" applyBorder="1" applyAlignment="1">
      <alignment horizontal="center"/>
    </xf>
    <xf numFmtId="0" fontId="12" fillId="0" borderId="162" xfId="0" applyFont="1" applyBorder="1" applyAlignment="1">
      <alignment horizontal="center"/>
    </xf>
    <xf numFmtId="0" fontId="12" fillId="0" borderId="178" xfId="0" applyFont="1" applyBorder="1" applyAlignment="1">
      <alignment horizontal="center"/>
    </xf>
    <xf numFmtId="0" fontId="12" fillId="24" borderId="204" xfId="0" applyFont="1" applyFill="1" applyBorder="1" applyAlignment="1">
      <alignment horizontal="center"/>
    </xf>
    <xf numFmtId="0" fontId="19" fillId="24" borderId="204" xfId="0" applyFont="1" applyFill="1" applyBorder="1" applyAlignment="1">
      <alignment horizontal="center"/>
    </xf>
    <xf numFmtId="0" fontId="20" fillId="23" borderId="204" xfId="0" applyFont="1" applyFill="1" applyBorder="1" applyAlignment="1">
      <alignment horizontal="center"/>
    </xf>
    <xf numFmtId="164" fontId="12" fillId="24" borderId="204" xfId="0" applyNumberFormat="1" applyFont="1" applyFill="1" applyBorder="1" applyAlignment="1">
      <alignment horizontal="center"/>
    </xf>
    <xf numFmtId="0" fontId="12" fillId="23" borderId="204" xfId="0" applyFont="1" applyFill="1" applyBorder="1" applyAlignment="1" applyProtection="1">
      <alignment horizontal="center"/>
      <protection locked="0"/>
    </xf>
    <xf numFmtId="0" fontId="37" fillId="35" borderId="204" xfId="0" applyFont="1" applyFill="1" applyBorder="1" applyAlignment="1" applyProtection="1">
      <alignment horizontal="center"/>
      <protection locked="0"/>
    </xf>
    <xf numFmtId="0" fontId="12" fillId="36" borderId="204" xfId="0" applyFont="1" applyFill="1" applyBorder="1" applyAlignment="1" applyProtection="1">
      <alignment horizontal="center"/>
      <protection locked="0"/>
    </xf>
    <xf numFmtId="0" fontId="12" fillId="37" borderId="204" xfId="0" applyFont="1" applyFill="1" applyBorder="1" applyAlignment="1" applyProtection="1">
      <alignment horizontal="center"/>
      <protection locked="0"/>
    </xf>
    <xf numFmtId="0" fontId="12" fillId="38" borderId="204" xfId="0" applyFont="1" applyFill="1" applyBorder="1" applyAlignment="1" applyProtection="1">
      <alignment horizontal="center"/>
      <protection locked="0"/>
    </xf>
    <xf numFmtId="0" fontId="12" fillId="39" borderId="204" xfId="0" applyFont="1" applyFill="1" applyBorder="1" applyAlignment="1" applyProtection="1">
      <alignment horizontal="center"/>
      <protection locked="0"/>
    </xf>
    <xf numFmtId="0" fontId="12" fillId="40" borderId="204" xfId="0" applyFont="1" applyFill="1" applyBorder="1" applyAlignment="1" applyProtection="1">
      <alignment horizontal="center"/>
      <protection locked="0"/>
    </xf>
    <xf numFmtId="0" fontId="12" fillId="41" borderId="204" xfId="0" applyFont="1" applyFill="1" applyBorder="1" applyAlignment="1" applyProtection="1">
      <alignment horizontal="center"/>
      <protection locked="0"/>
    </xf>
    <xf numFmtId="0" fontId="12" fillId="42" borderId="204" xfId="0" applyFont="1" applyFill="1" applyBorder="1" applyAlignment="1" applyProtection="1">
      <alignment horizontal="center"/>
      <protection locked="0"/>
    </xf>
    <xf numFmtId="0" fontId="12" fillId="22" borderId="204" xfId="0" applyFont="1" applyFill="1" applyBorder="1" applyAlignment="1" applyProtection="1">
      <alignment horizontal="center"/>
      <protection locked="0"/>
    </xf>
    <xf numFmtId="0" fontId="13" fillId="23" borderId="204" xfId="0" applyFont="1" applyFill="1" applyBorder="1" applyAlignment="1">
      <alignment horizontal="center"/>
    </xf>
    <xf numFmtId="164" fontId="13" fillId="23" borderId="204" xfId="0" applyNumberFormat="1" applyFont="1" applyFill="1" applyBorder="1" applyAlignment="1">
      <alignment horizontal="center"/>
    </xf>
    <xf numFmtId="0" fontId="12" fillId="44" borderId="167" xfId="0" applyFont="1" applyFill="1" applyBorder="1" applyAlignment="1">
      <alignment horizontal="center"/>
    </xf>
    <xf numFmtId="0" fontId="12" fillId="44" borderId="109" xfId="0" applyFont="1" applyFill="1" applyBorder="1" applyAlignment="1">
      <alignment horizontal="center"/>
    </xf>
    <xf numFmtId="0" fontId="12" fillId="44" borderId="59" xfId="0" applyFont="1" applyFill="1" applyBorder="1" applyAlignment="1">
      <alignment horizontal="center"/>
    </xf>
    <xf numFmtId="0" fontId="12" fillId="44" borderId="6" xfId="0" applyFont="1" applyFill="1" applyBorder="1" applyAlignment="1">
      <alignment horizontal="center"/>
    </xf>
    <xf numFmtId="0" fontId="12" fillId="44" borderId="175" xfId="0" applyFont="1" applyFill="1" applyBorder="1" applyAlignment="1">
      <alignment horizontal="center"/>
    </xf>
    <xf numFmtId="0" fontId="12" fillId="44" borderId="162" xfId="0" applyFont="1" applyFill="1" applyBorder="1" applyAlignment="1">
      <alignment horizontal="center"/>
    </xf>
    <xf numFmtId="0" fontId="12" fillId="23" borderId="205" xfId="0" applyFont="1" applyFill="1" applyBorder="1" applyAlignment="1">
      <alignment horizontal="center"/>
    </xf>
    <xf numFmtId="0" fontId="19" fillId="23" borderId="205" xfId="0" applyFont="1" applyFill="1" applyBorder="1" applyAlignment="1">
      <alignment horizontal="center"/>
    </xf>
    <xf numFmtId="0" fontId="20" fillId="23" borderId="205" xfId="0" applyFont="1" applyFill="1" applyBorder="1" applyAlignment="1">
      <alignment horizontal="center"/>
    </xf>
    <xf numFmtId="164" fontId="12" fillId="23" borderId="205" xfId="0" applyNumberFormat="1" applyFont="1" applyFill="1" applyBorder="1" applyAlignment="1">
      <alignment horizontal="center"/>
    </xf>
    <xf numFmtId="0" fontId="12" fillId="23" borderId="205" xfId="0" applyFont="1" applyFill="1" applyBorder="1" applyAlignment="1" applyProtection="1">
      <alignment horizontal="center"/>
      <protection locked="0"/>
    </xf>
    <xf numFmtId="0" fontId="37" fillId="35" borderId="205" xfId="0" applyFont="1" applyFill="1" applyBorder="1" applyAlignment="1" applyProtection="1">
      <alignment horizontal="center"/>
      <protection locked="0"/>
    </xf>
    <xf numFmtId="0" fontId="12" fillId="36" borderId="205" xfId="0" applyFont="1" applyFill="1" applyBorder="1" applyAlignment="1" applyProtection="1">
      <alignment horizontal="center"/>
      <protection locked="0"/>
    </xf>
    <xf numFmtId="0" fontId="12" fillId="37" borderId="205" xfId="0" applyFont="1" applyFill="1" applyBorder="1" applyAlignment="1" applyProtection="1">
      <alignment horizontal="center"/>
      <protection locked="0"/>
    </xf>
    <xf numFmtId="0" fontId="12" fillId="38" borderId="205" xfId="0" applyFont="1" applyFill="1" applyBorder="1" applyAlignment="1" applyProtection="1">
      <alignment horizontal="center"/>
      <protection locked="0"/>
    </xf>
    <xf numFmtId="0" fontId="12" fillId="39" borderId="205" xfId="0" applyFont="1" applyFill="1" applyBorder="1" applyAlignment="1" applyProtection="1">
      <alignment horizontal="center"/>
      <protection locked="0"/>
    </xf>
    <xf numFmtId="0" fontId="12" fillId="40" borderId="205" xfId="0" applyFont="1" applyFill="1" applyBorder="1" applyAlignment="1" applyProtection="1">
      <alignment horizontal="center"/>
      <protection locked="0"/>
    </xf>
    <xf numFmtId="0" fontId="12" fillId="47" borderId="205" xfId="0" applyFont="1" applyFill="1" applyBorder="1" applyAlignment="1" applyProtection="1">
      <alignment horizontal="center"/>
      <protection locked="0"/>
    </xf>
    <xf numFmtId="0" fontId="12" fillId="48" borderId="205" xfId="0" applyFont="1" applyFill="1" applyBorder="1" applyAlignment="1" applyProtection="1">
      <alignment horizontal="center"/>
      <protection locked="0"/>
    </xf>
    <xf numFmtId="0" fontId="12" fillId="41" borderId="205" xfId="0" applyFont="1" applyFill="1" applyBorder="1" applyAlignment="1" applyProtection="1">
      <alignment horizontal="center"/>
      <protection locked="0"/>
    </xf>
    <xf numFmtId="0" fontId="12" fillId="42" borderId="205" xfId="0" applyFont="1" applyFill="1" applyBorder="1" applyAlignment="1" applyProtection="1">
      <alignment horizontal="center"/>
      <protection locked="0"/>
    </xf>
    <xf numFmtId="0" fontId="12" fillId="22" borderId="205" xfId="0" applyFont="1" applyFill="1" applyBorder="1" applyAlignment="1" applyProtection="1">
      <alignment horizontal="center"/>
      <protection locked="0"/>
    </xf>
    <xf numFmtId="0" fontId="12" fillId="49" borderId="205" xfId="0" applyFont="1" applyFill="1" applyBorder="1" applyAlignment="1" applyProtection="1">
      <alignment horizontal="center"/>
      <protection locked="0"/>
    </xf>
    <xf numFmtId="0" fontId="12" fillId="50" borderId="205" xfId="0" applyFont="1" applyFill="1" applyBorder="1" applyAlignment="1" applyProtection="1">
      <alignment horizontal="center"/>
      <protection locked="0"/>
    </xf>
    <xf numFmtId="0" fontId="12" fillId="51" borderId="205" xfId="0" applyFont="1" applyFill="1" applyBorder="1" applyAlignment="1" applyProtection="1">
      <alignment horizontal="center"/>
      <protection locked="0"/>
    </xf>
    <xf numFmtId="0" fontId="12" fillId="52" borderId="205" xfId="0" applyFont="1" applyFill="1" applyBorder="1" applyAlignment="1" applyProtection="1">
      <alignment horizontal="center"/>
      <protection locked="0"/>
    </xf>
    <xf numFmtId="0" fontId="13" fillId="23" borderId="205" xfId="0" applyFont="1" applyFill="1" applyBorder="1" applyAlignment="1">
      <alignment horizontal="center"/>
    </xf>
    <xf numFmtId="164" fontId="13" fillId="23" borderId="205" xfId="0" applyNumberFormat="1" applyFont="1" applyFill="1" applyBorder="1" applyAlignment="1">
      <alignment horizontal="center"/>
    </xf>
    <xf numFmtId="0" fontId="1" fillId="0" borderId="23" xfId="0" applyFont="1" applyBorder="1" applyAlignment="1">
      <alignment vertical="center"/>
    </xf>
    <xf numFmtId="0" fontId="12" fillId="2" borderId="23" xfId="0" applyFont="1" applyFill="1" applyBorder="1"/>
    <xf numFmtId="0" fontId="13" fillId="2" borderId="23" xfId="0" applyFont="1" applyFill="1" applyBorder="1"/>
    <xf numFmtId="0" fontId="12" fillId="23" borderId="59" xfId="0" applyFont="1" applyFill="1" applyBorder="1" applyAlignment="1">
      <alignment horizontal="center"/>
    </xf>
    <xf numFmtId="0" fontId="43" fillId="0" borderId="183" xfId="0" applyFont="1" applyBorder="1" applyAlignment="1">
      <alignment horizontal="center" vertical="center"/>
    </xf>
    <xf numFmtId="0" fontId="12" fillId="0" borderId="207" xfId="0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164" fontId="12" fillId="0" borderId="67" xfId="0" applyNumberFormat="1" applyFont="1" applyBorder="1" applyAlignment="1">
      <alignment horizontal="center"/>
    </xf>
    <xf numFmtId="0" fontId="12" fillId="0" borderId="69" xfId="0" applyFont="1" applyBorder="1" applyAlignment="1" applyProtection="1">
      <alignment horizontal="center"/>
      <protection locked="0"/>
    </xf>
    <xf numFmtId="0" fontId="12" fillId="30" borderId="209" xfId="0" applyFont="1" applyFill="1" applyBorder="1" applyAlignment="1" applyProtection="1">
      <alignment horizontal="center"/>
      <protection locked="0"/>
    </xf>
    <xf numFmtId="164" fontId="13" fillId="0" borderId="210" xfId="0" applyNumberFormat="1" applyFont="1" applyBorder="1" applyAlignment="1">
      <alignment horizontal="center"/>
    </xf>
    <xf numFmtId="164" fontId="13" fillId="0" borderId="211" xfId="0" applyNumberFormat="1" applyFont="1" applyBorder="1" applyAlignment="1">
      <alignment horizontal="center"/>
    </xf>
    <xf numFmtId="0" fontId="43" fillId="0" borderId="212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12" fillId="0" borderId="206" xfId="0" applyFont="1" applyBorder="1" applyAlignment="1">
      <alignment horizontal="center"/>
    </xf>
    <xf numFmtId="0" fontId="12" fillId="0" borderId="213" xfId="0" applyFont="1" applyBorder="1" applyAlignment="1">
      <alignment horizontal="center"/>
    </xf>
    <xf numFmtId="0" fontId="12" fillId="0" borderId="214" xfId="0" applyFont="1" applyBorder="1" applyAlignment="1">
      <alignment horizontal="center"/>
    </xf>
    <xf numFmtId="0" fontId="12" fillId="0" borderId="215" xfId="0" applyFont="1" applyBorder="1" applyAlignment="1">
      <alignment horizontal="center"/>
    </xf>
    <xf numFmtId="164" fontId="12" fillId="0" borderId="213" xfId="0" applyNumberFormat="1" applyFont="1" applyBorder="1" applyAlignment="1">
      <alignment horizontal="center"/>
    </xf>
    <xf numFmtId="0" fontId="12" fillId="0" borderId="216" xfId="0" applyFont="1" applyBorder="1" applyAlignment="1" applyProtection="1">
      <alignment horizontal="center"/>
      <protection locked="0"/>
    </xf>
    <xf numFmtId="0" fontId="37" fillId="26" borderId="215" xfId="0" applyFont="1" applyFill="1" applyBorder="1" applyAlignment="1" applyProtection="1">
      <alignment horizontal="center"/>
      <protection locked="0"/>
    </xf>
    <xf numFmtId="0" fontId="37" fillId="25" borderId="215" xfId="0" applyFont="1" applyFill="1" applyBorder="1" applyAlignment="1" applyProtection="1">
      <alignment horizontal="center"/>
      <protection locked="0"/>
    </xf>
    <xf numFmtId="0" fontId="12" fillId="28" borderId="215" xfId="0" applyFont="1" applyFill="1" applyBorder="1" applyAlignment="1" applyProtection="1">
      <alignment horizontal="center"/>
      <protection locked="0"/>
    </xf>
    <xf numFmtId="0" fontId="12" fillId="32" borderId="215" xfId="0" applyFont="1" applyFill="1" applyBorder="1" applyAlignment="1" applyProtection="1">
      <alignment horizontal="center"/>
      <protection locked="0"/>
    </xf>
    <xf numFmtId="0" fontId="12" fillId="27" borderId="215" xfId="0" applyFont="1" applyFill="1" applyBorder="1" applyAlignment="1" applyProtection="1">
      <alignment horizontal="center"/>
      <protection locked="0"/>
    </xf>
    <xf numFmtId="0" fontId="12" fillId="9" borderId="215" xfId="0" applyFont="1" applyFill="1" applyBorder="1" applyAlignment="1" applyProtection="1">
      <alignment horizontal="center"/>
      <protection locked="0"/>
    </xf>
    <xf numFmtId="0" fontId="12" fillId="31" borderId="215" xfId="0" applyFont="1" applyFill="1" applyBorder="1" applyAlignment="1" applyProtection="1">
      <alignment horizontal="center"/>
      <protection locked="0"/>
    </xf>
    <xf numFmtId="0" fontId="12" fillId="30" borderId="208" xfId="0" applyFont="1" applyFill="1" applyBorder="1" applyAlignment="1" applyProtection="1">
      <alignment horizontal="center"/>
      <protection locked="0"/>
    </xf>
    <xf numFmtId="0" fontId="12" fillId="0" borderId="217" xfId="0" applyFont="1" applyBorder="1" applyAlignment="1">
      <alignment horizontal="center"/>
    </xf>
    <xf numFmtId="0" fontId="12" fillId="0" borderId="116" xfId="0" applyFont="1" applyBorder="1" applyAlignment="1">
      <alignment horizontal="center"/>
    </xf>
    <xf numFmtId="0" fontId="43" fillId="0" borderId="142" xfId="0" applyFont="1" applyBorder="1" applyAlignment="1">
      <alignment horizontal="center" vertical="center"/>
    </xf>
    <xf numFmtId="0" fontId="12" fillId="0" borderId="117" xfId="0" applyFont="1" applyBorder="1" applyAlignment="1">
      <alignment horizontal="center"/>
    </xf>
    <xf numFmtId="0" fontId="12" fillId="0" borderId="218" xfId="0" applyFont="1" applyBorder="1" applyAlignment="1">
      <alignment horizontal="center"/>
    </xf>
    <xf numFmtId="164" fontId="12" fillId="0" borderId="116" xfId="0" applyNumberFormat="1" applyFont="1" applyBorder="1" applyAlignment="1">
      <alignment horizontal="center"/>
    </xf>
    <xf numFmtId="0" fontId="12" fillId="0" borderId="115" xfId="0" applyFont="1" applyBorder="1" applyAlignment="1" applyProtection="1">
      <alignment horizontal="center"/>
      <protection locked="0"/>
    </xf>
    <xf numFmtId="0" fontId="37" fillId="26" borderId="218" xfId="0" applyFont="1" applyFill="1" applyBorder="1" applyAlignment="1" applyProtection="1">
      <alignment horizontal="center"/>
      <protection locked="0"/>
    </xf>
    <xf numFmtId="0" fontId="37" fillId="25" borderId="218" xfId="0" applyFont="1" applyFill="1" applyBorder="1" applyAlignment="1" applyProtection="1">
      <alignment horizontal="center"/>
      <protection locked="0"/>
    </xf>
    <xf numFmtId="0" fontId="12" fillId="28" borderId="218" xfId="0" applyFont="1" applyFill="1" applyBorder="1" applyAlignment="1" applyProtection="1">
      <alignment horizontal="center"/>
      <protection locked="0"/>
    </xf>
    <xf numFmtId="0" fontId="12" fillId="32" borderId="218" xfId="0" applyFont="1" applyFill="1" applyBorder="1" applyAlignment="1" applyProtection="1">
      <alignment horizontal="center"/>
      <protection locked="0"/>
    </xf>
    <xf numFmtId="0" fontId="12" fillId="27" borderId="218" xfId="0" applyFont="1" applyFill="1" applyBorder="1" applyAlignment="1" applyProtection="1">
      <alignment horizontal="center"/>
      <protection locked="0"/>
    </xf>
    <xf numFmtId="0" fontId="12" fillId="9" borderId="218" xfId="0" applyFont="1" applyFill="1" applyBorder="1" applyAlignment="1" applyProtection="1">
      <alignment horizontal="center"/>
      <protection locked="0"/>
    </xf>
    <xf numFmtId="0" fontId="12" fillId="31" borderId="218" xfId="0" applyFont="1" applyFill="1" applyBorder="1" applyAlignment="1" applyProtection="1">
      <alignment horizontal="center"/>
      <protection locked="0"/>
    </xf>
    <xf numFmtId="0" fontId="12" fillId="30" borderId="219" xfId="0" applyFont="1" applyFill="1" applyBorder="1" applyAlignment="1" applyProtection="1">
      <alignment horizontal="center"/>
      <protection locked="0"/>
    </xf>
    <xf numFmtId="0" fontId="37" fillId="26" borderId="221" xfId="0" applyFont="1" applyFill="1" applyBorder="1" applyAlignment="1" applyProtection="1">
      <alignment horizontal="center"/>
      <protection locked="0"/>
    </xf>
    <xf numFmtId="0" fontId="37" fillId="25" borderId="221" xfId="0" applyFont="1" applyFill="1" applyBorder="1" applyAlignment="1" applyProtection="1">
      <alignment horizontal="center"/>
      <protection locked="0"/>
    </xf>
    <xf numFmtId="0" fontId="12" fillId="28" borderId="221" xfId="0" applyFont="1" applyFill="1" applyBorder="1" applyAlignment="1" applyProtection="1">
      <alignment horizontal="center"/>
      <protection locked="0"/>
    </xf>
    <xf numFmtId="0" fontId="12" fillId="32" borderId="221" xfId="0" applyFont="1" applyFill="1" applyBorder="1" applyAlignment="1" applyProtection="1">
      <alignment horizontal="center"/>
      <protection locked="0"/>
    </xf>
    <xf numFmtId="0" fontId="12" fillId="27" borderId="221" xfId="0" applyFont="1" applyFill="1" applyBorder="1" applyAlignment="1" applyProtection="1">
      <alignment horizontal="center"/>
      <protection locked="0"/>
    </xf>
    <xf numFmtId="0" fontId="12" fillId="9" borderId="221" xfId="0" applyFont="1" applyFill="1" applyBorder="1" applyAlignment="1" applyProtection="1">
      <alignment horizontal="center"/>
      <protection locked="0"/>
    </xf>
    <xf numFmtId="0" fontId="12" fillId="31" borderId="221" xfId="0" applyFont="1" applyFill="1" applyBorder="1" applyAlignment="1" applyProtection="1">
      <alignment horizontal="center"/>
      <protection locked="0"/>
    </xf>
    <xf numFmtId="0" fontId="37" fillId="26" borderId="222" xfId="0" applyFont="1" applyFill="1" applyBorder="1" applyAlignment="1" applyProtection="1">
      <alignment horizontal="center"/>
      <protection locked="0"/>
    </xf>
    <xf numFmtId="0" fontId="37" fillId="25" borderId="222" xfId="0" applyFont="1" applyFill="1" applyBorder="1" applyAlignment="1" applyProtection="1">
      <alignment horizontal="center"/>
      <protection locked="0"/>
    </xf>
    <xf numFmtId="0" fontId="12" fillId="28" borderId="222" xfId="0" applyFont="1" applyFill="1" applyBorder="1" applyAlignment="1" applyProtection="1">
      <alignment horizontal="center"/>
      <protection locked="0"/>
    </xf>
    <xf numFmtId="0" fontId="12" fillId="32" borderId="222" xfId="0" applyFont="1" applyFill="1" applyBorder="1" applyAlignment="1" applyProtection="1">
      <alignment horizontal="center"/>
      <protection locked="0"/>
    </xf>
    <xf numFmtId="0" fontId="12" fillId="27" borderId="222" xfId="0" applyFont="1" applyFill="1" applyBorder="1" applyAlignment="1" applyProtection="1">
      <alignment horizontal="center"/>
      <protection locked="0"/>
    </xf>
    <xf numFmtId="0" fontId="12" fillId="9" borderId="222" xfId="0" applyFont="1" applyFill="1" applyBorder="1" applyAlignment="1" applyProtection="1">
      <alignment horizontal="center"/>
      <protection locked="0"/>
    </xf>
    <xf numFmtId="0" fontId="12" fillId="31" borderId="222" xfId="0" applyFont="1" applyFill="1" applyBorder="1" applyAlignment="1" applyProtection="1">
      <alignment horizontal="center"/>
      <protection locked="0"/>
    </xf>
    <xf numFmtId="0" fontId="12" fillId="30" borderId="223" xfId="0" applyFont="1" applyFill="1" applyBorder="1" applyAlignment="1" applyProtection="1">
      <alignment horizontal="center"/>
      <protection locked="0"/>
    </xf>
    <xf numFmtId="0" fontId="12" fillId="30" borderId="121" xfId="0" applyFont="1" applyFill="1" applyBorder="1" applyAlignment="1" applyProtection="1">
      <alignment horizontal="center"/>
      <protection locked="0"/>
    </xf>
    <xf numFmtId="0" fontId="13" fillId="0" borderId="229" xfId="0" applyFont="1" applyBorder="1" applyAlignment="1">
      <alignment horizontal="center"/>
    </xf>
    <xf numFmtId="164" fontId="13" fillId="0" borderId="230" xfId="0" applyNumberFormat="1" applyFont="1" applyBorder="1" applyAlignment="1">
      <alignment horizontal="center"/>
    </xf>
    <xf numFmtId="0" fontId="37" fillId="26" borderId="234" xfId="0" applyFont="1" applyFill="1" applyBorder="1" applyAlignment="1" applyProtection="1">
      <alignment horizontal="center"/>
      <protection locked="0"/>
    </xf>
    <xf numFmtId="0" fontId="37" fillId="25" borderId="234" xfId="0" applyFont="1" applyFill="1" applyBorder="1" applyAlignment="1" applyProtection="1">
      <alignment horizontal="center"/>
      <protection locked="0"/>
    </xf>
    <xf numFmtId="0" fontId="12" fillId="28" borderId="234" xfId="0" applyFont="1" applyFill="1" applyBorder="1" applyAlignment="1" applyProtection="1">
      <alignment horizontal="center"/>
      <protection locked="0"/>
    </xf>
    <xf numFmtId="0" fontId="12" fillId="32" borderId="234" xfId="0" applyFont="1" applyFill="1" applyBorder="1" applyAlignment="1" applyProtection="1">
      <alignment horizontal="center"/>
      <protection locked="0"/>
    </xf>
    <xf numFmtId="0" fontId="12" fillId="27" borderId="234" xfId="0" applyFont="1" applyFill="1" applyBorder="1" applyAlignment="1" applyProtection="1">
      <alignment horizontal="center"/>
      <protection locked="0"/>
    </xf>
    <xf numFmtId="0" fontId="12" fillId="9" borderId="234" xfId="0" applyFont="1" applyFill="1" applyBorder="1" applyAlignment="1" applyProtection="1">
      <alignment horizontal="center"/>
      <protection locked="0"/>
    </xf>
    <xf numFmtId="0" fontId="12" fillId="31" borderId="234" xfId="0" applyFont="1" applyFill="1" applyBorder="1" applyAlignment="1" applyProtection="1">
      <alignment horizontal="center"/>
      <protection locked="0"/>
    </xf>
    <xf numFmtId="0" fontId="12" fillId="30" borderId="232" xfId="0" applyFont="1" applyFill="1" applyBorder="1" applyAlignment="1" applyProtection="1">
      <alignment horizontal="center"/>
      <protection locked="0"/>
    </xf>
    <xf numFmtId="0" fontId="37" fillId="26" borderId="238" xfId="0" applyFont="1" applyFill="1" applyBorder="1" applyAlignment="1" applyProtection="1">
      <alignment horizontal="center"/>
      <protection locked="0"/>
    </xf>
    <xf numFmtId="0" fontId="37" fillId="25" borderId="238" xfId="0" applyFont="1" applyFill="1" applyBorder="1" applyAlignment="1" applyProtection="1">
      <alignment horizontal="center"/>
      <protection locked="0"/>
    </xf>
    <xf numFmtId="0" fontId="12" fillId="28" borderId="238" xfId="0" applyFont="1" applyFill="1" applyBorder="1" applyAlignment="1" applyProtection="1">
      <alignment horizontal="center"/>
      <protection locked="0"/>
    </xf>
    <xf numFmtId="0" fontId="12" fillId="32" borderId="238" xfId="0" applyFont="1" applyFill="1" applyBorder="1" applyAlignment="1" applyProtection="1">
      <alignment horizontal="center"/>
      <protection locked="0"/>
    </xf>
    <xf numFmtId="0" fontId="12" fillId="27" borderId="238" xfId="0" applyFont="1" applyFill="1" applyBorder="1" applyAlignment="1" applyProtection="1">
      <alignment horizontal="center"/>
      <protection locked="0"/>
    </xf>
    <xf numFmtId="0" fontId="12" fillId="9" borderId="238" xfId="0" applyFont="1" applyFill="1" applyBorder="1" applyAlignment="1" applyProtection="1">
      <alignment horizontal="center"/>
      <protection locked="0"/>
    </xf>
    <xf numFmtId="0" fontId="12" fillId="31" borderId="238" xfId="0" applyFont="1" applyFill="1" applyBorder="1" applyAlignment="1" applyProtection="1">
      <alignment horizontal="center"/>
      <protection locked="0"/>
    </xf>
    <xf numFmtId="0" fontId="12" fillId="30" borderId="239" xfId="0" applyFont="1" applyFill="1" applyBorder="1" applyAlignment="1" applyProtection="1">
      <alignment horizontal="center"/>
      <protection locked="0"/>
    </xf>
    <xf numFmtId="0" fontId="12" fillId="0" borderId="224" xfId="0" applyFont="1" applyBorder="1" applyAlignment="1" applyProtection="1">
      <alignment horizontal="center"/>
      <protection locked="0"/>
    </xf>
    <xf numFmtId="0" fontId="12" fillId="0" borderId="123" xfId="0" applyFont="1" applyBorder="1" applyAlignment="1" applyProtection="1">
      <alignment horizontal="center"/>
      <protection locked="0"/>
    </xf>
    <xf numFmtId="0" fontId="12" fillId="0" borderId="237" xfId="0" applyFont="1" applyBorder="1" applyAlignment="1" applyProtection="1">
      <alignment horizontal="center"/>
      <protection locked="0"/>
    </xf>
    <xf numFmtId="0" fontId="12" fillId="0" borderId="233" xfId="0" applyFont="1" applyBorder="1" applyAlignment="1" applyProtection="1">
      <alignment horizontal="center"/>
      <protection locked="0"/>
    </xf>
    <xf numFmtId="0" fontId="12" fillId="45" borderId="100" xfId="0" applyFont="1" applyFill="1" applyBorder="1" applyAlignment="1">
      <alignment horizontal="center"/>
    </xf>
    <xf numFmtId="0" fontId="12" fillId="45" borderId="109" xfId="0" applyFont="1" applyFill="1" applyBorder="1" applyAlignment="1">
      <alignment horizontal="center"/>
    </xf>
    <xf numFmtId="0" fontId="12" fillId="45" borderId="7" xfId="0" applyFont="1" applyFill="1" applyBorder="1" applyAlignment="1">
      <alignment horizontal="center"/>
    </xf>
    <xf numFmtId="0" fontId="12" fillId="45" borderId="53" xfId="0" applyFont="1" applyFill="1" applyBorder="1" applyAlignment="1">
      <alignment horizontal="center"/>
    </xf>
    <xf numFmtId="164" fontId="12" fillId="45" borderId="44" xfId="0" applyNumberFormat="1" applyFont="1" applyFill="1" applyBorder="1" applyAlignment="1">
      <alignment horizontal="center"/>
    </xf>
    <xf numFmtId="0" fontId="12" fillId="45" borderId="50" xfId="0" applyFont="1" applyFill="1" applyBorder="1" applyAlignment="1">
      <alignment horizontal="center"/>
    </xf>
    <xf numFmtId="0" fontId="12" fillId="45" borderId="95" xfId="0" applyFont="1" applyFill="1" applyBorder="1" applyAlignment="1">
      <alignment horizontal="center"/>
    </xf>
    <xf numFmtId="0" fontId="12" fillId="45" borderId="51" xfId="0" applyFont="1" applyFill="1" applyBorder="1" applyAlignment="1">
      <alignment horizontal="center"/>
    </xf>
    <xf numFmtId="164" fontId="12" fillId="45" borderId="52" xfId="0" applyNumberFormat="1" applyFont="1" applyFill="1" applyBorder="1" applyAlignment="1">
      <alignment horizontal="center"/>
    </xf>
    <xf numFmtId="0" fontId="12" fillId="45" borderId="56" xfId="0" applyFont="1" applyFill="1" applyBorder="1" applyAlignment="1">
      <alignment horizontal="center"/>
    </xf>
    <xf numFmtId="0" fontId="12" fillId="45" borderId="59" xfId="0" applyFont="1" applyFill="1" applyBorder="1" applyAlignment="1">
      <alignment horizontal="center"/>
    </xf>
    <xf numFmtId="0" fontId="43" fillId="45" borderId="184" xfId="0" applyFont="1" applyFill="1" applyBorder="1" applyAlignment="1">
      <alignment horizontal="center" vertical="center"/>
    </xf>
    <xf numFmtId="0" fontId="12" fillId="45" borderId="38" xfId="0" applyFont="1" applyFill="1" applyBorder="1" applyAlignment="1">
      <alignment horizontal="center"/>
    </xf>
    <xf numFmtId="0" fontId="12" fillId="45" borderId="57" xfId="0" applyFont="1" applyFill="1" applyBorder="1" applyAlignment="1">
      <alignment horizontal="center"/>
    </xf>
    <xf numFmtId="164" fontId="12" fillId="45" borderId="58" xfId="0" applyNumberFormat="1" applyFont="1" applyFill="1" applyBorder="1" applyAlignment="1">
      <alignment horizontal="center"/>
    </xf>
    <xf numFmtId="0" fontId="12" fillId="45" borderId="6" xfId="0" applyFont="1" applyFill="1" applyBorder="1" applyAlignment="1">
      <alignment horizontal="center"/>
    </xf>
    <xf numFmtId="164" fontId="12" fillId="45" borderId="63" xfId="0" applyNumberFormat="1" applyFont="1" applyFill="1" applyBorder="1" applyAlignment="1">
      <alignment horizontal="center"/>
    </xf>
    <xf numFmtId="0" fontId="12" fillId="45" borderId="67" xfId="0" applyFont="1" applyFill="1" applyBorder="1" applyAlignment="1">
      <alignment horizontal="center"/>
    </xf>
    <xf numFmtId="0" fontId="12" fillId="45" borderId="65" xfId="0" applyFont="1" applyFill="1" applyBorder="1" applyAlignment="1">
      <alignment horizontal="center"/>
    </xf>
    <xf numFmtId="0" fontId="12" fillId="45" borderId="105" xfId="0" applyFont="1" applyFill="1" applyBorder="1" applyAlignment="1">
      <alignment horizontal="center"/>
    </xf>
    <xf numFmtId="0" fontId="12" fillId="45" borderId="26" xfId="0" applyFont="1" applyFill="1" applyBorder="1" applyAlignment="1">
      <alignment horizontal="center"/>
    </xf>
    <xf numFmtId="164" fontId="12" fillId="45" borderId="66" xfId="0" applyNumberFormat="1" applyFont="1" applyFill="1" applyBorder="1" applyAlignment="1">
      <alignment horizontal="center"/>
    </xf>
    <xf numFmtId="0" fontId="12" fillId="45" borderId="69" xfId="0" applyFont="1" applyFill="1" applyBorder="1" applyAlignment="1">
      <alignment horizontal="center"/>
    </xf>
    <xf numFmtId="0" fontId="12" fillId="45" borderId="220" xfId="0" applyFont="1" applyFill="1" applyBorder="1" applyAlignment="1">
      <alignment horizontal="center"/>
    </xf>
    <xf numFmtId="0" fontId="12" fillId="45" borderId="223" xfId="0" applyFont="1" applyFill="1" applyBorder="1" applyAlignment="1">
      <alignment horizontal="center"/>
    </xf>
    <xf numFmtId="0" fontId="43" fillId="45" borderId="225" xfId="0" applyFont="1" applyFill="1" applyBorder="1" applyAlignment="1">
      <alignment horizontal="center" vertical="center"/>
    </xf>
    <xf numFmtId="0" fontId="12" fillId="45" borderId="224" xfId="0" applyFont="1" applyFill="1" applyBorder="1" applyAlignment="1">
      <alignment horizontal="center"/>
    </xf>
    <xf numFmtId="0" fontId="12" fillId="45" borderId="221" xfId="0" applyFont="1" applyFill="1" applyBorder="1" applyAlignment="1">
      <alignment horizontal="center"/>
    </xf>
    <xf numFmtId="164" fontId="12" fillId="45" borderId="240" xfId="0" applyNumberFormat="1" applyFont="1" applyFill="1" applyBorder="1" applyAlignment="1">
      <alignment horizontal="center"/>
    </xf>
    <xf numFmtId="0" fontId="12" fillId="45" borderId="226" xfId="0" applyFont="1" applyFill="1" applyBorder="1" applyAlignment="1">
      <alignment horizontal="center"/>
    </xf>
    <xf numFmtId="0" fontId="12" fillId="45" borderId="121" xfId="0" applyFont="1" applyFill="1" applyBorder="1" applyAlignment="1">
      <alignment horizontal="center"/>
    </xf>
    <xf numFmtId="0" fontId="12" fillId="45" borderId="123" xfId="0" applyFont="1" applyFill="1" applyBorder="1" applyAlignment="1">
      <alignment horizontal="center"/>
    </xf>
    <xf numFmtId="0" fontId="12" fillId="45" borderId="222" xfId="0" applyFont="1" applyFill="1" applyBorder="1" applyAlignment="1">
      <alignment horizontal="center"/>
    </xf>
    <xf numFmtId="164" fontId="12" fillId="45" borderId="227" xfId="0" applyNumberFormat="1" applyFont="1" applyFill="1" applyBorder="1" applyAlignment="1">
      <alignment horizontal="center"/>
    </xf>
    <xf numFmtId="0" fontId="12" fillId="45" borderId="235" xfId="0" applyFont="1" applyFill="1" applyBorder="1" applyAlignment="1">
      <alignment horizontal="center"/>
    </xf>
    <xf numFmtId="0" fontId="12" fillId="45" borderId="236" xfId="0" applyFont="1" applyFill="1" applyBorder="1" applyAlignment="1">
      <alignment horizontal="center"/>
    </xf>
    <xf numFmtId="0" fontId="12" fillId="45" borderId="237" xfId="0" applyFont="1" applyFill="1" applyBorder="1" applyAlignment="1">
      <alignment horizontal="center"/>
    </xf>
    <xf numFmtId="0" fontId="12" fillId="45" borderId="238" xfId="0" applyFont="1" applyFill="1" applyBorder="1" applyAlignment="1">
      <alignment horizontal="center"/>
    </xf>
    <xf numFmtId="164" fontId="12" fillId="45" borderId="239" xfId="0" applyNumberFormat="1" applyFont="1" applyFill="1" applyBorder="1" applyAlignment="1">
      <alignment horizontal="center"/>
    </xf>
    <xf numFmtId="0" fontId="12" fillId="45" borderId="231" xfId="0" applyFont="1" applyFill="1" applyBorder="1" applyAlignment="1">
      <alignment horizontal="center"/>
    </xf>
    <xf numFmtId="0" fontId="12" fillId="45" borderId="232" xfId="0" applyFont="1" applyFill="1" applyBorder="1" applyAlignment="1">
      <alignment horizontal="center"/>
    </xf>
    <xf numFmtId="0" fontId="43" fillId="45" borderId="183" xfId="0" applyFont="1" applyFill="1" applyBorder="1" applyAlignment="1">
      <alignment horizontal="center" vertical="center"/>
    </xf>
    <xf numFmtId="0" fontId="12" fillId="45" borderId="233" xfId="0" applyFont="1" applyFill="1" applyBorder="1" applyAlignment="1">
      <alignment horizontal="center"/>
    </xf>
    <xf numFmtId="0" fontId="12" fillId="45" borderId="234" xfId="0" applyFont="1" applyFill="1" applyBorder="1" applyAlignment="1">
      <alignment horizontal="center"/>
    </xf>
    <xf numFmtId="164" fontId="12" fillId="45" borderId="241" xfId="0" applyNumberFormat="1" applyFont="1" applyFill="1" applyBorder="1" applyAlignment="1">
      <alignment horizontal="center"/>
    </xf>
    <xf numFmtId="0" fontId="12" fillId="45" borderId="104" xfId="0" applyFont="1" applyFill="1" applyBorder="1" applyAlignment="1">
      <alignment horizontal="center"/>
    </xf>
    <xf numFmtId="0" fontId="12" fillId="45" borderId="81" xfId="0" applyFont="1" applyFill="1" applyBorder="1" applyAlignment="1">
      <alignment horizontal="center"/>
    </xf>
    <xf numFmtId="0" fontId="43" fillId="45" borderId="11" xfId="0" applyFont="1" applyFill="1" applyBorder="1" applyAlignment="1">
      <alignment horizontal="center" vertical="center"/>
    </xf>
    <xf numFmtId="0" fontId="12" fillId="45" borderId="107" xfId="0" applyFont="1" applyFill="1" applyBorder="1" applyAlignment="1">
      <alignment horizontal="center"/>
    </xf>
    <xf numFmtId="0" fontId="12" fillId="45" borderId="80" xfId="0" applyFont="1" applyFill="1" applyBorder="1" applyAlignment="1">
      <alignment horizontal="center"/>
    </xf>
    <xf numFmtId="164" fontId="12" fillId="45" borderId="199" xfId="0" applyNumberFormat="1" applyFont="1" applyFill="1" applyBorder="1" applyAlignment="1">
      <alignment horizontal="center"/>
    </xf>
    <xf numFmtId="0" fontId="13" fillId="0" borderId="228" xfId="0" applyFont="1" applyBorder="1" applyAlignment="1">
      <alignment horizontal="center"/>
    </xf>
    <xf numFmtId="0" fontId="10" fillId="58" borderId="242" xfId="0" applyFont="1" applyFill="1" applyBorder="1" applyAlignment="1">
      <alignment horizontal="center" vertical="center" textRotation="90"/>
    </xf>
    <xf numFmtId="0" fontId="10" fillId="59" borderId="19" xfId="0" applyFont="1" applyFill="1" applyBorder="1" applyAlignment="1">
      <alignment horizontal="center" vertical="center" textRotation="90"/>
    </xf>
    <xf numFmtId="0" fontId="10" fillId="60" borderId="19" xfId="0" applyFont="1" applyFill="1" applyBorder="1" applyAlignment="1">
      <alignment horizontal="center" vertical="center" textRotation="90"/>
    </xf>
    <xf numFmtId="0" fontId="10" fillId="61" borderId="91" xfId="0" applyFont="1" applyFill="1" applyBorder="1" applyAlignment="1">
      <alignment horizontal="center" vertical="center" textRotation="90"/>
    </xf>
    <xf numFmtId="0" fontId="3" fillId="0" borderId="23" xfId="0" applyFont="1" applyBorder="1"/>
    <xf numFmtId="0" fontId="8" fillId="0" borderId="23" xfId="0" applyFont="1" applyBorder="1"/>
    <xf numFmtId="0" fontId="8" fillId="0" borderId="122" xfId="0" applyFont="1" applyBorder="1"/>
    <xf numFmtId="0" fontId="12" fillId="0" borderId="23" xfId="0" applyFont="1" applyBorder="1" applyAlignment="1">
      <alignment horizontal="center"/>
    </xf>
    <xf numFmtId="0" fontId="45" fillId="0" borderId="23" xfId="0" applyFont="1" applyBorder="1" applyAlignment="1">
      <alignment horizontal="center"/>
    </xf>
    <xf numFmtId="0" fontId="47" fillId="0" borderId="222" xfId="0" applyFont="1" applyBorder="1"/>
    <xf numFmtId="0" fontId="48" fillId="0" borderId="222" xfId="0" applyFont="1" applyBorder="1"/>
    <xf numFmtId="0" fontId="49" fillId="0" borderId="222" xfId="0" applyFont="1" applyBorder="1"/>
    <xf numFmtId="0" fontId="50" fillId="0" borderId="222" xfId="0" applyFont="1" applyBorder="1"/>
    <xf numFmtId="0" fontId="12" fillId="0" borderId="103" xfId="0" applyFont="1" applyBorder="1" applyAlignment="1">
      <alignment horizontal="center"/>
    </xf>
    <xf numFmtId="0" fontId="43" fillId="0" borderId="87" xfId="0" applyFont="1" applyBorder="1" applyAlignment="1">
      <alignment horizontal="center" vertical="center"/>
    </xf>
    <xf numFmtId="0" fontId="12" fillId="64" borderId="85" xfId="0" applyFont="1" applyFill="1" applyBorder="1" applyAlignment="1" applyProtection="1">
      <alignment horizontal="center"/>
      <protection locked="0"/>
    </xf>
    <xf numFmtId="0" fontId="12" fillId="53" borderId="85" xfId="0" applyFont="1" applyFill="1" applyBorder="1" applyAlignment="1">
      <alignment horizontal="center"/>
    </xf>
    <xf numFmtId="0" fontId="12" fillId="54" borderId="85" xfId="0" applyFont="1" applyFill="1" applyBorder="1" applyAlignment="1">
      <alignment horizontal="center"/>
    </xf>
    <xf numFmtId="0" fontId="12" fillId="55" borderId="85" xfId="0" applyFont="1" applyFill="1" applyBorder="1" applyAlignment="1">
      <alignment horizontal="center"/>
    </xf>
    <xf numFmtId="0" fontId="12" fillId="65" borderId="85" xfId="0" applyFont="1" applyFill="1" applyBorder="1" applyAlignment="1">
      <alignment horizontal="center"/>
    </xf>
    <xf numFmtId="0" fontId="12" fillId="56" borderId="85" xfId="0" applyFont="1" applyFill="1" applyBorder="1" applyAlignment="1">
      <alignment horizontal="center"/>
    </xf>
    <xf numFmtId="0" fontId="12" fillId="57" borderId="88" xfId="0" applyFont="1" applyFill="1" applyBorder="1" applyAlignment="1">
      <alignment horizontal="center"/>
    </xf>
    <xf numFmtId="0" fontId="12" fillId="58" borderId="89" xfId="0" applyFont="1" applyFill="1" applyBorder="1" applyAlignment="1">
      <alignment horizontal="center"/>
    </xf>
    <xf numFmtId="0" fontId="12" fillId="59" borderId="85" xfId="0" applyFont="1" applyFill="1" applyBorder="1" applyAlignment="1">
      <alignment horizontal="center"/>
    </xf>
    <xf numFmtId="0" fontId="12" fillId="60" borderId="85" xfId="0" applyFont="1" applyFill="1" applyBorder="1" applyAlignment="1">
      <alignment horizontal="center"/>
    </xf>
    <xf numFmtId="0" fontId="12" fillId="61" borderId="88" xfId="0" applyFont="1" applyFill="1" applyBorder="1" applyAlignment="1">
      <alignment horizontal="center"/>
    </xf>
    <xf numFmtId="0" fontId="6" fillId="34" borderId="134" xfId="0" applyFont="1" applyFill="1" applyBorder="1" applyAlignment="1">
      <alignment horizontal="center" vertical="center"/>
    </xf>
    <xf numFmtId="0" fontId="3" fillId="21" borderId="135" xfId="0" applyFont="1" applyFill="1" applyBorder="1" applyAlignment="1">
      <alignment vertical="center"/>
    </xf>
    <xf numFmtId="0" fontId="3" fillId="21" borderId="136" xfId="0" applyFont="1" applyFill="1" applyBorder="1" applyAlignment="1">
      <alignment vertical="center"/>
    </xf>
    <xf numFmtId="0" fontId="1" fillId="45" borderId="19" xfId="0" applyFont="1" applyFill="1" applyBorder="1" applyAlignment="1" applyProtection="1">
      <alignment vertical="center"/>
      <protection locked="0"/>
    </xf>
    <xf numFmtId="0" fontId="3" fillId="45" borderId="19" xfId="0" applyFont="1" applyFill="1" applyBorder="1" applyAlignment="1" applyProtection="1">
      <alignment vertical="center"/>
      <protection locked="0"/>
    </xf>
    <xf numFmtId="0" fontId="3" fillId="45" borderId="17" xfId="0" applyFont="1" applyFill="1" applyBorder="1" applyAlignment="1" applyProtection="1">
      <alignment vertical="center"/>
      <protection locked="0"/>
    </xf>
    <xf numFmtId="0" fontId="1" fillId="63" borderId="19" xfId="0" applyFont="1" applyFill="1" applyBorder="1" applyAlignment="1" applyProtection="1">
      <alignment vertical="center"/>
      <protection locked="0"/>
    </xf>
    <xf numFmtId="0" fontId="3" fillId="45" borderId="148" xfId="0" applyFont="1" applyFill="1" applyBorder="1" applyAlignment="1" applyProtection="1">
      <alignment vertical="center"/>
      <protection locked="0"/>
    </xf>
    <xf numFmtId="0" fontId="1" fillId="63" borderId="97" xfId="0" applyFont="1" applyFill="1" applyBorder="1" applyAlignment="1" applyProtection="1">
      <alignment vertical="center"/>
      <protection locked="0"/>
    </xf>
    <xf numFmtId="0" fontId="3" fillId="45" borderId="97" xfId="0" applyFont="1" applyFill="1" applyBorder="1" applyAlignment="1" applyProtection="1">
      <alignment vertical="center"/>
      <protection locked="0"/>
    </xf>
    <xf numFmtId="0" fontId="3" fillId="45" borderId="149" xfId="0" applyFont="1" applyFill="1" applyBorder="1" applyAlignment="1" applyProtection="1">
      <alignment vertical="center"/>
      <protection locked="0"/>
    </xf>
    <xf numFmtId="0" fontId="1" fillId="45" borderId="142" xfId="0" applyFont="1" applyFill="1" applyBorder="1" applyAlignment="1" applyProtection="1">
      <alignment vertical="center"/>
      <protection locked="0"/>
    </xf>
    <xf numFmtId="0" fontId="3" fillId="45" borderId="142" xfId="0" applyFont="1" applyFill="1" applyBorder="1" applyAlignment="1" applyProtection="1">
      <alignment vertical="center"/>
      <protection locked="0"/>
    </xf>
    <xf numFmtId="0" fontId="3" fillId="45" borderId="150" xfId="0" applyFont="1" applyFill="1" applyBorder="1" applyAlignment="1" applyProtection="1">
      <alignment vertical="center"/>
      <protection locked="0"/>
    </xf>
    <xf numFmtId="0" fontId="1" fillId="63" borderId="142" xfId="0" applyFont="1" applyFill="1" applyBorder="1" applyAlignment="1" applyProtection="1">
      <alignment vertical="center"/>
      <protection locked="0"/>
    </xf>
    <xf numFmtId="0" fontId="3" fillId="45" borderId="143" xfId="0" applyFont="1" applyFill="1" applyBorder="1" applyAlignment="1" applyProtection="1">
      <alignment vertical="center"/>
      <protection locked="0"/>
    </xf>
    <xf numFmtId="0" fontId="30" fillId="34" borderId="152" xfId="0" applyFont="1" applyFill="1" applyBorder="1" applyAlignment="1">
      <alignment horizontal="center" vertical="center"/>
    </xf>
    <xf numFmtId="0" fontId="31" fillId="21" borderId="153" xfId="0" applyFont="1" applyFill="1" applyBorder="1" applyAlignment="1">
      <alignment vertical="center"/>
    </xf>
    <xf numFmtId="0" fontId="31" fillId="21" borderId="154" xfId="0" applyFont="1" applyFill="1" applyBorder="1" applyAlignment="1">
      <alignment vertical="center"/>
    </xf>
    <xf numFmtId="0" fontId="31" fillId="21" borderId="155" xfId="0" applyFont="1" applyFill="1" applyBorder="1" applyAlignment="1">
      <alignment vertical="center"/>
    </xf>
    <xf numFmtId="0" fontId="31" fillId="21" borderId="156" xfId="0" applyFont="1" applyFill="1" applyBorder="1" applyAlignment="1">
      <alignment vertical="center"/>
    </xf>
    <xf numFmtId="0" fontId="31" fillId="21" borderId="157" xfId="0" applyFont="1" applyFill="1" applyBorder="1" applyAlignment="1">
      <alignment vertical="center"/>
    </xf>
    <xf numFmtId="14" fontId="4" fillId="62" borderId="132" xfId="0" applyNumberFormat="1" applyFont="1" applyFill="1" applyBorder="1" applyAlignment="1">
      <alignment horizontal="center" vertical="center"/>
    </xf>
    <xf numFmtId="0" fontId="3" fillId="21" borderId="131" xfId="0" applyFont="1" applyFill="1" applyBorder="1" applyAlignment="1">
      <alignment vertical="center"/>
    </xf>
    <xf numFmtId="0" fontId="41" fillId="34" borderId="134" xfId="0" applyFont="1" applyFill="1" applyBorder="1" applyAlignment="1">
      <alignment horizontal="center" vertical="center"/>
    </xf>
    <xf numFmtId="0" fontId="42" fillId="21" borderId="135" xfId="0" applyFont="1" applyFill="1" applyBorder="1" applyAlignment="1">
      <alignment vertical="center"/>
    </xf>
    <xf numFmtId="0" fontId="42" fillId="21" borderId="144" xfId="0" applyFont="1" applyFill="1" applyBorder="1" applyAlignment="1">
      <alignment vertical="center"/>
    </xf>
    <xf numFmtId="0" fontId="41" fillId="34" borderId="135" xfId="0" applyFont="1" applyFill="1" applyBorder="1" applyAlignment="1">
      <alignment horizontal="center" vertical="center"/>
    </xf>
    <xf numFmtId="0" fontId="42" fillId="21" borderId="136" xfId="0" applyFont="1" applyFill="1" applyBorder="1" applyAlignment="1">
      <alignment vertical="center"/>
    </xf>
    <xf numFmtId="0" fontId="1" fillId="45" borderId="14" xfId="0" applyFont="1" applyFill="1" applyBorder="1" applyAlignment="1" applyProtection="1">
      <alignment vertical="center"/>
      <protection locked="0"/>
    </xf>
    <xf numFmtId="0" fontId="3" fillId="45" borderId="14" xfId="0" applyFont="1" applyFill="1" applyBorder="1" applyAlignment="1" applyProtection="1">
      <alignment vertical="center"/>
      <protection locked="0"/>
    </xf>
    <xf numFmtId="0" fontId="3" fillId="45" borderId="12" xfId="0" applyFont="1" applyFill="1" applyBorder="1" applyAlignment="1" applyProtection="1">
      <alignment vertical="center"/>
      <protection locked="0"/>
    </xf>
    <xf numFmtId="0" fontId="1" fillId="63" borderId="14" xfId="0" applyFont="1" applyFill="1" applyBorder="1" applyAlignment="1" applyProtection="1">
      <alignment vertical="center"/>
      <protection locked="0"/>
    </xf>
    <xf numFmtId="0" fontId="3" fillId="45" borderId="146" xfId="0" applyFont="1" applyFill="1" applyBorder="1" applyAlignment="1" applyProtection="1">
      <alignment vertical="center"/>
      <protection locked="0"/>
    </xf>
    <xf numFmtId="0" fontId="12" fillId="0" borderId="222" xfId="0" applyFont="1" applyBorder="1" applyAlignment="1">
      <alignment horizontal="center"/>
    </xf>
    <xf numFmtId="0" fontId="12" fillId="0" borderId="122" xfId="0" applyFont="1" applyBorder="1" applyAlignment="1">
      <alignment horizontal="center"/>
    </xf>
    <xf numFmtId="0" fontId="0" fillId="0" borderId="122" xfId="0" applyBorder="1" applyAlignment="1">
      <alignment horizontal="center"/>
    </xf>
    <xf numFmtId="0" fontId="0" fillId="0" borderId="222" xfId="0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7" fillId="4" borderId="24" xfId="0" applyFont="1" applyFill="1" applyBorder="1" applyAlignment="1">
      <alignment horizontal="center" vertical="center"/>
    </xf>
    <xf numFmtId="0" fontId="28" fillId="0" borderId="16" xfId="0" applyFont="1" applyBorder="1"/>
    <xf numFmtId="0" fontId="28" fillId="0" borderId="25" xfId="0" applyFont="1" applyBorder="1"/>
    <xf numFmtId="0" fontId="8" fillId="0" borderId="2" xfId="0" applyFont="1" applyBorder="1"/>
    <xf numFmtId="0" fontId="3" fillId="0" borderId="2" xfId="0" applyFont="1" applyBorder="1"/>
    <xf numFmtId="0" fontId="13" fillId="0" borderId="24" xfId="0" applyFont="1" applyBorder="1" applyAlignment="1">
      <alignment horizontal="center"/>
    </xf>
    <xf numFmtId="0" fontId="3" fillId="0" borderId="16" xfId="0" applyFont="1" applyBorder="1"/>
    <xf numFmtId="0" fontId="3" fillId="0" borderId="25" xfId="0" applyFont="1" applyBorder="1"/>
    <xf numFmtId="0" fontId="1" fillId="18" borderId="8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21" fillId="18" borderId="72" xfId="0" applyFont="1" applyFill="1" applyBorder="1" applyAlignment="1">
      <alignment horizontal="center" vertical="center"/>
    </xf>
    <xf numFmtId="0" fontId="3" fillId="0" borderId="11" xfId="0" applyFont="1" applyBorder="1"/>
    <xf numFmtId="0" fontId="12" fillId="18" borderId="21" xfId="0" applyFont="1" applyFill="1" applyBorder="1"/>
    <xf numFmtId="0" fontId="3" fillId="0" borderId="22" xfId="0" applyFont="1" applyBorder="1"/>
    <xf numFmtId="0" fontId="3" fillId="0" borderId="23" xfId="0" applyFont="1" applyBorder="1"/>
    <xf numFmtId="0" fontId="14" fillId="18" borderId="192" xfId="0" applyFont="1" applyFill="1" applyBorder="1" applyAlignment="1">
      <alignment horizontal="center" vertical="center"/>
    </xf>
    <xf numFmtId="0" fontId="12" fillId="18" borderId="23" xfId="0" applyFont="1" applyFill="1" applyBorder="1"/>
    <xf numFmtId="0" fontId="1" fillId="0" borderId="0" xfId="0" applyFont="1"/>
    <xf numFmtId="0" fontId="0" fillId="0" borderId="0" xfId="0"/>
    <xf numFmtId="0" fontId="11" fillId="18" borderId="39" xfId="0" applyFont="1" applyFill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0" fontId="27" fillId="4" borderId="67" xfId="0" applyFont="1" applyFill="1" applyBorder="1" applyAlignment="1">
      <alignment horizontal="center" vertical="center"/>
    </xf>
    <xf numFmtId="0" fontId="28" fillId="0" borderId="19" xfId="0" applyFont="1" applyBorder="1"/>
    <xf numFmtId="0" fontId="28" fillId="0" borderId="105" xfId="0" applyFont="1" applyBorder="1"/>
    <xf numFmtId="0" fontId="9" fillId="2" borderId="21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 vertical="center"/>
    </xf>
    <xf numFmtId="14" fontId="4" fillId="4" borderId="24" xfId="0" applyNumberFormat="1" applyFont="1" applyFill="1" applyBorder="1" applyAlignment="1">
      <alignment horizontal="center"/>
    </xf>
    <xf numFmtId="0" fontId="32" fillId="0" borderId="0" xfId="0" applyFont="1" applyAlignment="1">
      <alignment horizontal="right" vertical="top"/>
    </xf>
    <xf numFmtId="0" fontId="40" fillId="0" borderId="0" xfId="0" applyFont="1" applyAlignment="1">
      <alignment horizontal="right" vertical="top"/>
    </xf>
    <xf numFmtId="0" fontId="4" fillId="22" borderId="23" xfId="0" applyFont="1" applyFill="1" applyBorder="1" applyAlignment="1">
      <alignment horizontal="center" vertical="center"/>
    </xf>
    <xf numFmtId="0" fontId="3" fillId="23" borderId="23" xfId="0" applyFont="1" applyFill="1" applyBorder="1"/>
    <xf numFmtId="0" fontId="23" fillId="4" borderId="24" xfId="0" applyFont="1" applyFill="1" applyBorder="1" applyAlignment="1">
      <alignment horizontal="center" vertical="center"/>
    </xf>
    <xf numFmtId="0" fontId="33" fillId="0" borderId="0" xfId="0" applyFont="1"/>
    <xf numFmtId="0" fontId="16" fillId="2" borderId="21" xfId="0" applyFont="1" applyFill="1" applyBorder="1" applyAlignment="1">
      <alignment horizontal="center" vertical="center"/>
    </xf>
    <xf numFmtId="9" fontId="16" fillId="2" borderId="21" xfId="0" applyNumberFormat="1" applyFont="1" applyFill="1" applyBorder="1" applyAlignment="1">
      <alignment horizontal="center" vertical="center"/>
    </xf>
    <xf numFmtId="164" fontId="27" fillId="4" borderId="67" xfId="0" applyNumberFormat="1" applyFont="1" applyFill="1" applyBorder="1" applyAlignment="1">
      <alignment horizontal="center" vertical="center"/>
    </xf>
    <xf numFmtId="0" fontId="3" fillId="0" borderId="27" xfId="0" applyFont="1" applyBorder="1"/>
    <xf numFmtId="0" fontId="1" fillId="0" borderId="28" xfId="0" applyFont="1" applyBorder="1" applyAlignment="1">
      <alignment horizontal="center"/>
    </xf>
    <xf numFmtId="0" fontId="3" fillId="0" borderId="29" xfId="0" applyFont="1" applyBorder="1"/>
    <xf numFmtId="0" fontId="3" fillId="0" borderId="30" xfId="0" applyFont="1" applyBorder="1"/>
    <xf numFmtId="0" fontId="1" fillId="0" borderId="31" xfId="0" applyFont="1" applyBorder="1"/>
    <xf numFmtId="0" fontId="1" fillId="0" borderId="201" xfId="0" applyFont="1" applyBorder="1" applyAlignment="1">
      <alignment horizontal="center"/>
    </xf>
    <xf numFmtId="0" fontId="0" fillId="0" borderId="202" xfId="0" applyBorder="1" applyAlignment="1">
      <alignment horizontal="center"/>
    </xf>
    <xf numFmtId="0" fontId="0" fillId="0" borderId="203" xfId="0" applyBorder="1" applyAlignment="1">
      <alignment horizontal="center"/>
    </xf>
    <xf numFmtId="0" fontId="14" fillId="18" borderId="39" xfId="0" applyFont="1" applyFill="1" applyBorder="1" applyAlignment="1">
      <alignment horizontal="center" vertical="center"/>
    </xf>
    <xf numFmtId="0" fontId="13" fillId="0" borderId="121" xfId="0" applyFont="1" applyBorder="1" applyAlignment="1">
      <alignment horizontal="center"/>
    </xf>
    <xf numFmtId="0" fontId="46" fillId="0" borderId="122" xfId="0" applyFont="1" applyBorder="1" applyAlignment="1">
      <alignment horizontal="center"/>
    </xf>
    <xf numFmtId="0" fontId="46" fillId="0" borderId="123" xfId="0" applyFont="1" applyBorder="1" applyAlignment="1">
      <alignment horizontal="center"/>
    </xf>
    <xf numFmtId="0" fontId="13" fillId="0" borderId="222" xfId="0" applyFont="1" applyBorder="1" applyAlignment="1">
      <alignment horizontal="center"/>
    </xf>
    <xf numFmtId="0" fontId="46" fillId="0" borderId="222" xfId="0" applyFont="1" applyBorder="1" applyAlignment="1">
      <alignment horizontal="center"/>
    </xf>
    <xf numFmtId="0" fontId="1" fillId="0" borderId="23" xfId="0" applyFont="1" applyBorder="1"/>
    <xf numFmtId="0" fontId="23" fillId="3" borderId="24" xfId="0" applyFont="1" applyFill="1" applyBorder="1" applyAlignment="1">
      <alignment horizontal="center" vertical="center"/>
    </xf>
    <xf numFmtId="0" fontId="1" fillId="0" borderId="97" xfId="0" applyFont="1" applyBorder="1"/>
    <xf numFmtId="0" fontId="3" fillId="0" borderId="97" xfId="0" applyFont="1" applyBorder="1"/>
    <xf numFmtId="0" fontId="4" fillId="24" borderId="23" xfId="0" applyFont="1" applyFill="1" applyBorder="1" applyAlignment="1">
      <alignment horizontal="center"/>
    </xf>
    <xf numFmtId="14" fontId="4" fillId="24" borderId="23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4" fillId="24" borderId="97" xfId="0" applyFont="1" applyFill="1" applyBorder="1" applyAlignment="1">
      <alignment horizontal="center"/>
    </xf>
    <xf numFmtId="0" fontId="3" fillId="23" borderId="97" xfId="0" applyFont="1" applyFill="1" applyBorder="1"/>
    <xf numFmtId="14" fontId="4" fillId="24" borderId="97" xfId="0" applyNumberFormat="1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3" fillId="0" borderId="19" xfId="0" applyFont="1" applyBorder="1"/>
    <xf numFmtId="0" fontId="4" fillId="3" borderId="24" xfId="0" applyFont="1" applyFill="1" applyBorder="1" applyAlignment="1">
      <alignment horizontal="center"/>
    </xf>
    <xf numFmtId="14" fontId="4" fillId="3" borderId="24" xfId="0" applyNumberFormat="1" applyFont="1" applyFill="1" applyBorder="1" applyAlignment="1">
      <alignment horizontal="center"/>
    </xf>
    <xf numFmtId="0" fontId="32" fillId="0" borderId="2" xfId="0" applyFont="1" applyBorder="1" applyAlignment="1">
      <alignment horizontal="right" vertical="top"/>
    </xf>
    <xf numFmtId="164" fontId="27" fillId="4" borderId="24" xfId="0" applyNumberFormat="1" applyFont="1" applyFill="1" applyBorder="1" applyAlignment="1">
      <alignment horizontal="center" vertical="center"/>
    </xf>
    <xf numFmtId="0" fontId="4" fillId="34" borderId="24" xfId="0" applyFont="1" applyFill="1" applyBorder="1" applyAlignment="1">
      <alignment horizontal="center" vertical="center"/>
    </xf>
    <xf numFmtId="0" fontId="3" fillId="21" borderId="19" xfId="0" applyFont="1" applyFill="1" applyBorder="1"/>
    <xf numFmtId="0" fontId="23" fillId="21" borderId="121" xfId="0" applyFont="1" applyFill="1" applyBorder="1" applyAlignment="1">
      <alignment horizontal="center"/>
    </xf>
    <xf numFmtId="0" fontId="38" fillId="21" borderId="122" xfId="0" applyFont="1" applyFill="1" applyBorder="1" applyAlignment="1">
      <alignment horizontal="center"/>
    </xf>
    <xf numFmtId="0" fontId="38" fillId="21" borderId="123" xfId="0" applyFont="1" applyFill="1" applyBorder="1" applyAlignment="1">
      <alignment horizontal="center"/>
    </xf>
    <xf numFmtId="14" fontId="39" fillId="21" borderId="12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67" borderId="0" xfId="0" applyFill="1" applyAlignment="1">
      <alignment horizontal="center"/>
    </xf>
    <xf numFmtId="0" fontId="19" fillId="0" borderId="23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0" fontId="52" fillId="67" borderId="23" xfId="0" applyFont="1" applyFill="1" applyBorder="1" applyAlignment="1">
      <alignment horizontal="center"/>
    </xf>
    <xf numFmtId="0" fontId="12" fillId="68" borderId="23" xfId="0" applyFont="1" applyFill="1" applyBorder="1" applyAlignment="1" applyProtection="1">
      <alignment horizontal="center"/>
      <protection locked="0"/>
    </xf>
    <xf numFmtId="0" fontId="37" fillId="69" borderId="23" xfId="0" applyFont="1" applyFill="1" applyBorder="1" applyAlignment="1" applyProtection="1">
      <alignment horizontal="center"/>
      <protection locked="0"/>
    </xf>
    <xf numFmtId="0" fontId="12" fillId="70" borderId="23" xfId="0" applyFont="1" applyFill="1" applyBorder="1" applyAlignment="1" applyProtection="1">
      <alignment horizontal="center"/>
      <protection locked="0"/>
    </xf>
    <xf numFmtId="0" fontId="12" fillId="71" borderId="23" xfId="0" applyFont="1" applyFill="1" applyBorder="1" applyAlignment="1" applyProtection="1">
      <alignment horizontal="center"/>
      <protection locked="0"/>
    </xf>
    <xf numFmtId="0" fontId="12" fillId="72" borderId="23" xfId="0" applyFont="1" applyFill="1" applyBorder="1" applyAlignment="1" applyProtection="1">
      <alignment horizontal="center"/>
      <protection locked="0"/>
    </xf>
    <xf numFmtId="0" fontId="12" fillId="73" borderId="23" xfId="0" applyFont="1" applyFill="1" applyBorder="1" applyAlignment="1" applyProtection="1">
      <alignment horizontal="center"/>
      <protection locked="0"/>
    </xf>
    <xf numFmtId="0" fontId="12" fillId="74" borderId="23" xfId="0" applyFont="1" applyFill="1" applyBorder="1" applyAlignment="1" applyProtection="1">
      <alignment horizontal="center"/>
      <protection locked="0"/>
    </xf>
    <xf numFmtId="0" fontId="12" fillId="75" borderId="23" xfId="0" applyFont="1" applyFill="1" applyBorder="1" applyAlignment="1" applyProtection="1">
      <alignment horizontal="center"/>
      <protection locked="0"/>
    </xf>
    <xf numFmtId="0" fontId="12" fillId="76" borderId="23" xfId="0" applyFont="1" applyFill="1" applyBorder="1" applyAlignment="1" applyProtection="1">
      <alignment horizontal="center"/>
      <protection locked="0"/>
    </xf>
    <xf numFmtId="0" fontId="12" fillId="77" borderId="23" xfId="0" applyFont="1" applyFill="1" applyBorder="1" applyAlignment="1" applyProtection="1">
      <alignment horizontal="center"/>
      <protection locked="0"/>
    </xf>
    <xf numFmtId="0" fontId="12" fillId="78" borderId="23" xfId="0" applyFont="1" applyFill="1" applyBorder="1" applyAlignment="1" applyProtection="1">
      <alignment horizontal="center"/>
      <protection locked="0"/>
    </xf>
    <xf numFmtId="0" fontId="12" fillId="79" borderId="23" xfId="0" applyFont="1" applyFill="1" applyBorder="1" applyAlignment="1" applyProtection="1">
      <alignment horizontal="center"/>
      <protection locked="0"/>
    </xf>
    <xf numFmtId="0" fontId="12" fillId="80" borderId="23" xfId="0" applyFont="1" applyFill="1" applyBorder="1" applyAlignment="1" applyProtection="1">
      <alignment horizontal="center"/>
      <protection locked="0"/>
    </xf>
    <xf numFmtId="0" fontId="12" fillId="81" borderId="23" xfId="0" applyFont="1" applyFill="1" applyBorder="1" applyAlignment="1" applyProtection="1">
      <alignment horizontal="center"/>
      <protection locked="0"/>
    </xf>
    <xf numFmtId="0" fontId="12" fillId="82" borderId="23" xfId="0" applyFont="1" applyFill="1" applyBorder="1" applyAlignment="1" applyProtection="1">
      <alignment horizontal="center"/>
      <protection locked="0"/>
    </xf>
    <xf numFmtId="0" fontId="12" fillId="83" borderId="23" xfId="0" applyFont="1" applyFill="1" applyBorder="1" applyAlignment="1" applyProtection="1">
      <alignment horizontal="center"/>
      <protection locked="0"/>
    </xf>
    <xf numFmtId="0" fontId="13" fillId="68" borderId="23" xfId="0" applyFont="1" applyFill="1" applyBorder="1" applyAlignment="1">
      <alignment horizontal="center"/>
    </xf>
    <xf numFmtId="0" fontId="53" fillId="0" borderId="222" xfId="0" applyFont="1" applyBorder="1"/>
    <xf numFmtId="0" fontId="54" fillId="0" borderId="222" xfId="0" applyFont="1" applyBorder="1"/>
    <xf numFmtId="0" fontId="55" fillId="0" borderId="222" xfId="0" applyFont="1" applyBorder="1"/>
    <xf numFmtId="0" fontId="56" fillId="0" borderId="222" xfId="0" applyFont="1" applyBorder="1"/>
    <xf numFmtId="0" fontId="13" fillId="0" borderId="243" xfId="0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164" fontId="13" fillId="0" borderId="244" xfId="0" applyNumberFormat="1" applyFont="1" applyBorder="1" applyAlignment="1">
      <alignment horizontal="center"/>
    </xf>
    <xf numFmtId="164" fontId="13" fillId="0" borderId="245" xfId="0" applyNumberFormat="1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0" fontId="12" fillId="0" borderId="26" xfId="0" applyFont="1" applyBorder="1" applyAlignment="1" applyProtection="1">
      <alignment horizontal="center"/>
      <protection locked="0"/>
    </xf>
    <xf numFmtId="0" fontId="12" fillId="14" borderId="26" xfId="0" applyFont="1" applyFill="1" applyBorder="1" applyAlignment="1" applyProtection="1">
      <alignment horizontal="center"/>
      <protection locked="0"/>
    </xf>
    <xf numFmtId="0" fontId="12" fillId="15" borderId="26" xfId="0" applyFont="1" applyFill="1" applyBorder="1" applyAlignment="1" applyProtection="1">
      <alignment horizontal="center"/>
      <protection locked="0"/>
    </xf>
    <xf numFmtId="0" fontId="20" fillId="0" borderId="85" xfId="0" applyFont="1" applyBorder="1" applyAlignment="1">
      <alignment horizontal="center"/>
    </xf>
    <xf numFmtId="164" fontId="12" fillId="0" borderId="85" xfId="0" applyNumberFormat="1" applyFont="1" applyBorder="1" applyAlignment="1">
      <alignment horizontal="center"/>
    </xf>
    <xf numFmtId="0" fontId="12" fillId="0" borderId="85" xfId="0" applyFont="1" applyBorder="1" applyAlignment="1" applyProtection="1">
      <alignment horizontal="center"/>
      <protection locked="0"/>
    </xf>
    <xf numFmtId="0" fontId="12" fillId="14" borderId="85" xfId="0" applyFont="1" applyFill="1" applyBorder="1" applyAlignment="1" applyProtection="1">
      <alignment horizontal="center"/>
      <protection locked="0"/>
    </xf>
    <xf numFmtId="0" fontId="12" fillId="15" borderId="85" xfId="0" applyFont="1" applyFill="1" applyBorder="1" applyAlignment="1" applyProtection="1">
      <alignment horizontal="center"/>
      <protection locked="0"/>
    </xf>
    <xf numFmtId="0" fontId="13" fillId="0" borderId="85" xfId="0" applyFont="1" applyBorder="1" applyAlignment="1">
      <alignment horizontal="center"/>
    </xf>
    <xf numFmtId="0" fontId="12" fillId="7" borderId="67" xfId="0" applyFont="1" applyFill="1" applyBorder="1" applyAlignment="1" applyProtection="1">
      <alignment horizontal="center"/>
      <protection locked="0"/>
    </xf>
    <xf numFmtId="0" fontId="12" fillId="7" borderId="103" xfId="0" applyFont="1" applyFill="1" applyBorder="1" applyAlignment="1" applyProtection="1">
      <alignment horizontal="center"/>
      <protection locked="0"/>
    </xf>
    <xf numFmtId="0" fontId="13" fillId="0" borderId="247" xfId="0" applyFont="1" applyBorder="1" applyAlignment="1">
      <alignment horizontal="center"/>
    </xf>
    <xf numFmtId="0" fontId="13" fillId="0" borderId="246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164" fontId="12" fillId="0" borderId="53" xfId="0" applyNumberFormat="1" applyFont="1" applyBorder="1" applyAlignment="1">
      <alignment horizontal="center"/>
    </xf>
    <xf numFmtId="0" fontId="12" fillId="0" borderId="53" xfId="0" applyFont="1" applyBorder="1" applyAlignment="1" applyProtection="1">
      <alignment horizontal="center"/>
      <protection locked="0"/>
    </xf>
    <xf numFmtId="0" fontId="12" fillId="14" borderId="53" xfId="0" applyFont="1" applyFill="1" applyBorder="1" applyAlignment="1" applyProtection="1">
      <alignment horizontal="center"/>
      <protection locked="0"/>
    </xf>
    <xf numFmtId="0" fontId="12" fillId="15" borderId="53" xfId="0" applyFont="1" applyFill="1" applyBorder="1" applyAlignment="1" applyProtection="1">
      <alignment horizontal="center"/>
      <protection locked="0"/>
    </xf>
    <xf numFmtId="0" fontId="12" fillId="7" borderId="6" xfId="0" applyFont="1" applyFill="1" applyBorder="1" applyAlignment="1" applyProtection="1">
      <alignment horizontal="center"/>
      <protection locked="0"/>
    </xf>
    <xf numFmtId="0" fontId="20" fillId="0" borderId="57" xfId="0" applyFont="1" applyBorder="1" applyAlignment="1">
      <alignment horizontal="center"/>
    </xf>
    <xf numFmtId="164" fontId="12" fillId="0" borderId="57" xfId="0" applyNumberFormat="1" applyFont="1" applyBorder="1" applyAlignment="1">
      <alignment horizontal="center"/>
    </xf>
    <xf numFmtId="0" fontId="12" fillId="0" borderId="57" xfId="0" applyFont="1" applyBorder="1" applyAlignment="1" applyProtection="1">
      <alignment horizontal="center"/>
      <protection locked="0"/>
    </xf>
    <xf numFmtId="0" fontId="12" fillId="14" borderId="57" xfId="0" applyFont="1" applyFill="1" applyBorder="1" applyAlignment="1" applyProtection="1">
      <alignment horizontal="center"/>
      <protection locked="0"/>
    </xf>
    <xf numFmtId="0" fontId="12" fillId="15" borderId="57" xfId="0" applyFont="1" applyFill="1" applyBorder="1" applyAlignment="1" applyProtection="1">
      <alignment horizontal="center"/>
      <protection locked="0"/>
    </xf>
    <xf numFmtId="0" fontId="12" fillId="7" borderId="59" xfId="0" applyFont="1" applyFill="1" applyBorder="1" applyAlignment="1" applyProtection="1">
      <alignment horizontal="center"/>
      <protection locked="0"/>
    </xf>
    <xf numFmtId="0" fontId="13" fillId="0" borderId="248" xfId="0" applyFont="1" applyBorder="1" applyAlignment="1">
      <alignment horizontal="center"/>
    </xf>
    <xf numFmtId="0" fontId="5" fillId="34" borderId="23" xfId="0" applyFont="1" applyFill="1" applyBorder="1" applyAlignment="1">
      <alignment horizontal="center" vertical="center"/>
    </xf>
    <xf numFmtId="164" fontId="7" fillId="34" borderId="23" xfId="0" applyNumberFormat="1" applyFont="1" applyFill="1" applyBorder="1" applyAlignment="1">
      <alignment horizontal="center" vertical="center"/>
    </xf>
    <xf numFmtId="0" fontId="5" fillId="34" borderId="253" xfId="0" applyFont="1" applyFill="1" applyBorder="1" applyAlignment="1">
      <alignment vertical="center"/>
    </xf>
    <xf numFmtId="0" fontId="0" fillId="0" borderId="254" xfId="0" applyBorder="1" applyAlignment="1">
      <alignment vertical="center"/>
    </xf>
    <xf numFmtId="0" fontId="41" fillId="34" borderId="205" xfId="0" applyFont="1" applyFill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41" fillId="34" borderId="205" xfId="0" applyFont="1" applyFill="1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41" fillId="34" borderId="255" xfId="0" applyFont="1" applyFill="1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51" fillId="21" borderId="252" xfId="0" applyFont="1" applyFill="1" applyBorder="1" applyAlignment="1">
      <alignment horizontal="center" vertical="center"/>
    </xf>
    <xf numFmtId="0" fontId="58" fillId="21" borderId="251" xfId="0" applyFont="1" applyFill="1" applyBorder="1" applyAlignment="1">
      <alignment horizontal="center" vertical="center"/>
    </xf>
    <xf numFmtId="0" fontId="59" fillId="21" borderId="249" xfId="0" applyFont="1" applyFill="1" applyBorder="1" applyAlignment="1">
      <alignment horizontal="center" vertical="center"/>
    </xf>
    <xf numFmtId="0" fontId="59" fillId="0" borderId="250" xfId="0" applyFont="1" applyBorder="1" applyAlignment="1">
      <alignment horizontal="center" vertical="center"/>
    </xf>
    <xf numFmtId="0" fontId="58" fillId="21" borderId="256" xfId="0" applyFont="1" applyFill="1" applyBorder="1" applyAlignment="1">
      <alignment horizontal="center" vertical="center"/>
    </xf>
    <xf numFmtId="0" fontId="51" fillId="21" borderId="257" xfId="0" applyFont="1" applyFill="1" applyBorder="1" applyAlignment="1">
      <alignment horizontal="center" vertical="center"/>
    </xf>
    <xf numFmtId="0" fontId="59" fillId="21" borderId="258" xfId="0" applyFont="1" applyFill="1" applyBorder="1" applyAlignment="1">
      <alignment horizontal="center" vertical="center"/>
    </xf>
    <xf numFmtId="0" fontId="59" fillId="0" borderId="259" xfId="0" applyFont="1" applyBorder="1" applyAlignment="1">
      <alignment horizontal="center" vertical="center"/>
    </xf>
    <xf numFmtId="0" fontId="51" fillId="21" borderId="260" xfId="0" applyFont="1" applyFill="1" applyBorder="1" applyAlignment="1">
      <alignment horizontal="center" vertical="center"/>
    </xf>
    <xf numFmtId="0" fontId="51" fillId="0" borderId="222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5" fillId="0" borderId="121" xfId="0" applyFont="1" applyBorder="1" applyAlignment="1">
      <alignment horizontal="center" vertical="top"/>
    </xf>
    <xf numFmtId="0" fontId="0" fillId="0" borderId="123" xfId="0" applyBorder="1" applyAlignment="1">
      <alignment horizontal="center" vertical="top"/>
    </xf>
    <xf numFmtId="0" fontId="5" fillId="0" borderId="121" xfId="0" applyFont="1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14" fillId="18" borderId="261" xfId="0" applyFont="1" applyFill="1" applyBorder="1" applyAlignment="1">
      <alignment horizontal="center" vertical="center"/>
    </xf>
    <xf numFmtId="0" fontId="3" fillId="0" borderId="188" xfId="0" applyFont="1" applyBorder="1"/>
    <xf numFmtId="0" fontId="1" fillId="18" borderId="188" xfId="0" applyFont="1" applyFill="1" applyBorder="1"/>
    <xf numFmtId="0" fontId="3" fillId="0" borderId="21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CCCC"/>
      <color rgb="FFFF00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0</xdr:row>
      <xdr:rowOff>60960</xdr:rowOff>
    </xdr:from>
    <xdr:to>
      <xdr:col>6</xdr:col>
      <xdr:colOff>967740</xdr:colOff>
      <xdr:row>6</xdr:row>
      <xdr:rowOff>347684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8E30AEB-93A2-90F4-521F-2B2414726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60960"/>
          <a:ext cx="5859780" cy="1406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1AA254B1-EA2C-424E-B273-63154B826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5591175" cy="1333500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B51BCC8C-BA13-40C6-9C77-281F9E1DE2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5591175" cy="13335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5"/>
  <sheetViews>
    <sheetView showGridLines="0" tabSelected="1" workbookViewId="0">
      <selection activeCell="K6" sqref="K6"/>
    </sheetView>
  </sheetViews>
  <sheetFormatPr baseColWidth="10" defaultColWidth="14.453125" defaultRowHeight="15" customHeight="1" x14ac:dyDescent="0.35"/>
  <cols>
    <col min="1" max="1" width="11.54296875" customWidth="1"/>
    <col min="2" max="2" width="8.6328125" customWidth="1"/>
    <col min="3" max="3" width="16.453125" customWidth="1"/>
    <col min="4" max="4" width="17.08984375" customWidth="1"/>
    <col min="5" max="6" width="10.6328125" customWidth="1"/>
    <col min="7" max="7" width="16.453125" customWidth="1"/>
    <col min="8" max="8" width="18.81640625" customWidth="1"/>
    <col min="9" max="12" width="10.6328125" customWidth="1"/>
    <col min="13" max="13" width="4.81640625" customWidth="1"/>
    <col min="14" max="26" width="10.6328125" customWidth="1"/>
  </cols>
  <sheetData>
    <row r="1" spans="1:24" ht="14.25" customHeight="1" x14ac:dyDescent="0.35">
      <c r="A1" s="533"/>
      <c r="B1" s="534"/>
      <c r="C1" s="534"/>
      <c r="D1" s="534"/>
      <c r="E1" s="534"/>
      <c r="F1" s="534"/>
      <c r="G1" s="534"/>
      <c r="H1" s="535"/>
      <c r="I1" s="535"/>
      <c r="J1" s="535"/>
      <c r="K1" s="535"/>
      <c r="L1" s="535"/>
      <c r="M1" s="536"/>
      <c r="N1" s="117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customHeight="1" thickBot="1" x14ac:dyDescent="0.4">
      <c r="A2" s="537"/>
      <c r="B2" s="538"/>
      <c r="C2" s="538"/>
      <c r="D2" s="538"/>
      <c r="E2" s="538"/>
      <c r="F2" s="538"/>
      <c r="G2" s="538"/>
      <c r="H2" s="539"/>
      <c r="I2" s="539"/>
      <c r="J2" s="539"/>
      <c r="K2" s="539"/>
      <c r="L2" s="539"/>
      <c r="M2" s="540"/>
      <c r="N2" s="117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4.25" customHeight="1" x14ac:dyDescent="1">
      <c r="A3" s="537"/>
      <c r="B3" s="538"/>
      <c r="C3" s="538"/>
      <c r="D3" s="538"/>
      <c r="E3" s="538"/>
      <c r="F3" s="538"/>
      <c r="G3" s="538"/>
      <c r="H3" s="909" t="s">
        <v>399</v>
      </c>
      <c r="I3" s="910"/>
      <c r="J3" s="910"/>
      <c r="K3" s="910"/>
      <c r="L3" s="911"/>
      <c r="M3" s="541"/>
      <c r="N3" s="121"/>
      <c r="O3" s="3"/>
      <c r="P3" s="3"/>
      <c r="Q3" s="2"/>
      <c r="R3" s="2"/>
      <c r="S3" s="4"/>
      <c r="T3" s="5"/>
      <c r="U3" s="6"/>
      <c r="V3" s="6"/>
      <c r="W3" s="6"/>
      <c r="X3" s="5"/>
    </row>
    <row r="4" spans="1:24" ht="14.25" customHeight="1" thickBot="1" x14ac:dyDescent="1.05">
      <c r="A4" s="537"/>
      <c r="B4" s="538"/>
      <c r="C4" s="538"/>
      <c r="D4" s="538"/>
      <c r="E4" s="538"/>
      <c r="F4" s="538"/>
      <c r="G4" s="538"/>
      <c r="H4" s="912"/>
      <c r="I4" s="913"/>
      <c r="J4" s="913"/>
      <c r="K4" s="913"/>
      <c r="L4" s="914"/>
      <c r="M4" s="541"/>
      <c r="N4" s="121"/>
      <c r="O4" s="3"/>
      <c r="P4" s="3"/>
      <c r="Q4" s="2"/>
      <c r="R4" s="2"/>
      <c r="S4" s="4"/>
      <c r="T4" s="5"/>
      <c r="U4" s="6"/>
      <c r="V4" s="6"/>
      <c r="W4" s="6"/>
      <c r="X4" s="5"/>
    </row>
    <row r="5" spans="1:24" ht="14.25" customHeight="1" thickBot="1" x14ac:dyDescent="1.05">
      <c r="A5" s="537"/>
      <c r="B5" s="538"/>
      <c r="C5" s="538"/>
      <c r="D5" s="538"/>
      <c r="E5" s="538"/>
      <c r="F5" s="538"/>
      <c r="G5" s="538"/>
      <c r="H5" s="542"/>
      <c r="I5" s="542"/>
      <c r="J5" s="542"/>
      <c r="K5" s="542"/>
      <c r="L5" s="542"/>
      <c r="M5" s="541"/>
      <c r="N5" s="121"/>
      <c r="O5" s="3"/>
      <c r="P5" s="3"/>
      <c r="Q5" s="117"/>
      <c r="R5" s="117"/>
      <c r="S5" s="118"/>
      <c r="T5" s="119"/>
      <c r="U5" s="120"/>
      <c r="V5" s="120"/>
      <c r="W5" s="120"/>
      <c r="X5" s="119"/>
    </row>
    <row r="6" spans="1:24" ht="19.5" customHeight="1" thickBot="1" x14ac:dyDescent="0.6">
      <c r="A6" s="537"/>
      <c r="B6" s="538"/>
      <c r="C6" s="538"/>
      <c r="D6" s="538"/>
      <c r="E6" s="538"/>
      <c r="F6" s="538"/>
      <c r="G6" s="538"/>
      <c r="H6" s="543" t="s">
        <v>0</v>
      </c>
      <c r="I6" s="915">
        <f ca="1">TODAY()</f>
        <v>46194</v>
      </c>
      <c r="J6" s="916"/>
      <c r="K6" s="544"/>
      <c r="L6" s="545"/>
      <c r="M6" s="546"/>
      <c r="N6" s="122"/>
      <c r="O6" s="1"/>
      <c r="P6" s="1"/>
      <c r="Q6" s="1"/>
      <c r="R6" s="1"/>
      <c r="S6" s="4"/>
      <c r="T6" s="5"/>
      <c r="U6" s="6"/>
      <c r="V6" s="6"/>
      <c r="W6" s="6"/>
      <c r="X6" s="9"/>
    </row>
    <row r="7" spans="1:24" ht="54" customHeight="1" thickBot="1" x14ac:dyDescent="1.05">
      <c r="A7" s="547"/>
      <c r="B7" s="548"/>
      <c r="C7" s="548"/>
      <c r="D7" s="548"/>
      <c r="E7" s="548"/>
      <c r="F7" s="548"/>
      <c r="G7" s="548"/>
      <c r="H7" s="549"/>
      <c r="I7" s="549"/>
      <c r="J7" s="549"/>
      <c r="K7" s="549"/>
      <c r="L7" s="549"/>
      <c r="M7" s="541"/>
      <c r="N7" s="121"/>
      <c r="O7" s="3"/>
      <c r="P7" s="3"/>
      <c r="Q7" s="2"/>
      <c r="R7" s="2"/>
      <c r="S7" s="2"/>
      <c r="T7" s="2"/>
      <c r="U7" s="2"/>
      <c r="V7" s="2"/>
      <c r="W7" s="2"/>
      <c r="X7" s="2"/>
    </row>
    <row r="8" spans="1:24" ht="18" customHeight="1" thickBot="1" x14ac:dyDescent="0.4">
      <c r="A8" s="547"/>
      <c r="B8" s="548"/>
      <c r="C8" s="917" t="s">
        <v>1</v>
      </c>
      <c r="D8" s="918"/>
      <c r="E8" s="918"/>
      <c r="F8" s="919"/>
      <c r="G8" s="920" t="s">
        <v>2</v>
      </c>
      <c r="H8" s="918"/>
      <c r="I8" s="918"/>
      <c r="J8" s="921"/>
      <c r="K8" s="550"/>
      <c r="L8" s="550"/>
      <c r="M8" s="540"/>
      <c r="N8" s="117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8" customHeight="1" thickTop="1" x14ac:dyDescent="0.35">
      <c r="A9" s="547"/>
      <c r="B9" s="548"/>
      <c r="C9" s="551" t="s">
        <v>3</v>
      </c>
      <c r="D9" s="922"/>
      <c r="E9" s="923"/>
      <c r="F9" s="924"/>
      <c r="G9" s="552" t="s">
        <v>3</v>
      </c>
      <c r="H9" s="925"/>
      <c r="I9" s="923"/>
      <c r="J9" s="926"/>
      <c r="K9" s="550"/>
      <c r="L9" s="550"/>
      <c r="M9" s="540"/>
      <c r="N9" s="117"/>
      <c r="O9" s="2"/>
      <c r="P9" s="2"/>
      <c r="Q9" s="2"/>
      <c r="R9" s="2"/>
      <c r="S9" s="10"/>
      <c r="T9" s="2"/>
      <c r="U9" s="2"/>
      <c r="V9" s="2"/>
      <c r="W9" s="2"/>
      <c r="X9" s="2"/>
    </row>
    <row r="10" spans="1:24" ht="18" customHeight="1" x14ac:dyDescent="0.35">
      <c r="A10" s="547"/>
      <c r="B10" s="548"/>
      <c r="C10" s="553" t="s">
        <v>4</v>
      </c>
      <c r="D10" s="896"/>
      <c r="E10" s="897"/>
      <c r="F10" s="898"/>
      <c r="G10" s="554" t="s">
        <v>4</v>
      </c>
      <c r="H10" s="899"/>
      <c r="I10" s="897"/>
      <c r="J10" s="900"/>
      <c r="K10" s="550"/>
      <c r="L10" s="550"/>
      <c r="M10" s="540"/>
      <c r="N10" s="117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8" customHeight="1" x14ac:dyDescent="0.35">
      <c r="A11" s="547"/>
      <c r="B11" s="548"/>
      <c r="C11" s="553" t="s">
        <v>5</v>
      </c>
      <c r="D11" s="896"/>
      <c r="E11" s="897"/>
      <c r="F11" s="898"/>
      <c r="G11" s="554" t="s">
        <v>5</v>
      </c>
      <c r="H11" s="899"/>
      <c r="I11" s="897"/>
      <c r="J11" s="900"/>
      <c r="K11" s="555"/>
      <c r="L11" s="555"/>
      <c r="M11" s="556"/>
      <c r="N11" s="123"/>
    </row>
    <row r="12" spans="1:24" ht="18" customHeight="1" x14ac:dyDescent="0.35">
      <c r="A12" s="547"/>
      <c r="B12" s="548"/>
      <c r="C12" s="553" t="s">
        <v>6</v>
      </c>
      <c r="D12" s="896"/>
      <c r="E12" s="897"/>
      <c r="F12" s="898"/>
      <c r="G12" s="554" t="s">
        <v>6</v>
      </c>
      <c r="H12" s="899"/>
      <c r="I12" s="897"/>
      <c r="J12" s="900"/>
      <c r="K12" s="555"/>
      <c r="L12" s="555"/>
      <c r="M12" s="556"/>
      <c r="N12" s="123"/>
    </row>
    <row r="13" spans="1:24" ht="18" customHeight="1" x14ac:dyDescent="0.35">
      <c r="A13" s="547"/>
      <c r="B13" s="548"/>
      <c r="C13" s="553" t="s">
        <v>7</v>
      </c>
      <c r="D13" s="896"/>
      <c r="E13" s="897"/>
      <c r="F13" s="898"/>
      <c r="G13" s="554"/>
      <c r="H13" s="899"/>
      <c r="I13" s="897"/>
      <c r="J13" s="900"/>
      <c r="K13" s="555"/>
      <c r="L13" s="555"/>
      <c r="M13" s="556"/>
      <c r="N13" s="123"/>
    </row>
    <row r="14" spans="1:24" ht="18" customHeight="1" x14ac:dyDescent="0.35">
      <c r="A14" s="547"/>
      <c r="B14" s="548"/>
      <c r="C14" s="553" t="s">
        <v>8</v>
      </c>
      <c r="D14" s="896"/>
      <c r="E14" s="897"/>
      <c r="F14" s="898"/>
      <c r="G14" s="557" t="s">
        <v>8</v>
      </c>
      <c r="H14" s="901"/>
      <c r="I14" s="902"/>
      <c r="J14" s="903"/>
      <c r="K14" s="555"/>
      <c r="L14" s="555"/>
      <c r="M14" s="556"/>
      <c r="N14" s="123"/>
    </row>
    <row r="15" spans="1:24" ht="18" customHeight="1" thickBot="1" x14ac:dyDescent="0.4">
      <c r="A15" s="547"/>
      <c r="B15" s="548"/>
      <c r="C15" s="558" t="s">
        <v>9</v>
      </c>
      <c r="D15" s="904"/>
      <c r="E15" s="905"/>
      <c r="F15" s="906"/>
      <c r="G15" s="559" t="s">
        <v>9</v>
      </c>
      <c r="H15" s="907"/>
      <c r="I15" s="905"/>
      <c r="J15" s="908"/>
      <c r="K15" s="555"/>
      <c r="L15" s="555"/>
      <c r="M15" s="556"/>
      <c r="N15" s="123"/>
    </row>
    <row r="16" spans="1:24" ht="14.25" customHeight="1" x14ac:dyDescent="0.35">
      <c r="A16" s="560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6"/>
      <c r="N16" s="123"/>
    </row>
    <row r="17" spans="1:14" ht="14.25" customHeight="1" x14ac:dyDescent="0.35">
      <c r="A17" s="560"/>
      <c r="B17" s="555"/>
      <c r="C17" s="555"/>
      <c r="D17" s="555"/>
      <c r="E17" s="555"/>
      <c r="F17" s="555"/>
      <c r="G17" s="555"/>
      <c r="H17" s="555"/>
      <c r="I17" s="555"/>
      <c r="J17" s="555"/>
      <c r="K17" s="555"/>
      <c r="L17" s="555"/>
      <c r="M17" s="556"/>
      <c r="N17" s="123"/>
    </row>
    <row r="18" spans="1:14" ht="14.25" customHeight="1" thickBot="1" x14ac:dyDescent="0.4">
      <c r="A18" s="560"/>
      <c r="B18" s="555"/>
      <c r="C18" s="555"/>
      <c r="D18" s="555"/>
      <c r="E18" s="555"/>
      <c r="F18" s="555"/>
      <c r="G18" s="555"/>
      <c r="H18" s="555"/>
      <c r="I18" s="555"/>
      <c r="J18" s="555"/>
      <c r="K18" s="555"/>
      <c r="L18" s="555"/>
      <c r="M18" s="556"/>
      <c r="N18" s="123"/>
    </row>
    <row r="19" spans="1:14" ht="30" customHeight="1" thickBot="1" x14ac:dyDescent="0.4">
      <c r="A19" s="561"/>
      <c r="B19" s="562"/>
      <c r="C19" s="538"/>
      <c r="D19" s="893" t="s">
        <v>10</v>
      </c>
      <c r="E19" s="894"/>
      <c r="F19" s="894"/>
      <c r="G19" s="894"/>
      <c r="H19" s="895"/>
      <c r="I19" s="562"/>
      <c r="J19" s="1080" t="s">
        <v>372</v>
      </c>
      <c r="K19" s="1081"/>
      <c r="L19" s="562"/>
      <c r="M19" s="556"/>
      <c r="N19" s="123"/>
    </row>
    <row r="20" spans="1:14" ht="19.5" customHeight="1" thickTop="1" x14ac:dyDescent="0.35">
      <c r="A20" s="561"/>
      <c r="B20" s="562"/>
      <c r="C20" s="562"/>
      <c r="D20" s="1070"/>
      <c r="E20" s="1072" t="s">
        <v>11</v>
      </c>
      <c r="F20" s="1074" t="s">
        <v>232</v>
      </c>
      <c r="G20" s="1072" t="s">
        <v>12</v>
      </c>
      <c r="H20" s="1076" t="s">
        <v>13</v>
      </c>
      <c r="I20" s="562"/>
      <c r="J20" s="1079" t="s">
        <v>386</v>
      </c>
      <c r="K20" s="1078">
        <f>'PE Holds'!H73+'PU Holds'!H49</f>
        <v>0</v>
      </c>
      <c r="L20" s="562"/>
      <c r="M20" s="556"/>
      <c r="N20" s="123"/>
    </row>
    <row r="21" spans="1:14" ht="19.5" customHeight="1" x14ac:dyDescent="0.35">
      <c r="A21" s="561"/>
      <c r="B21" s="562"/>
      <c r="C21" s="562"/>
      <c r="D21" s="1071"/>
      <c r="E21" s="1073"/>
      <c r="F21" s="1075"/>
      <c r="G21" s="1073"/>
      <c r="H21" s="1077"/>
      <c r="I21" s="562"/>
      <c r="J21" s="1079" t="s">
        <v>387</v>
      </c>
      <c r="K21" s="1078">
        <f>'PE Holds'!I73+'PU Holds'!I49</f>
        <v>0</v>
      </c>
      <c r="L21" s="562"/>
      <c r="M21" s="556"/>
      <c r="N21" s="123"/>
    </row>
    <row r="22" spans="1:14" ht="19.5" customHeight="1" x14ac:dyDescent="0.35">
      <c r="A22" s="561"/>
      <c r="B22" s="562"/>
      <c r="C22" s="538"/>
      <c r="D22" s="565" t="s">
        <v>370</v>
      </c>
      <c r="E22" s="563">
        <f>'PE Holds'!Z3</f>
        <v>0</v>
      </c>
      <c r="F22" s="563">
        <f>'PE Holds'!Z2</f>
        <v>0</v>
      </c>
      <c r="G22" s="563">
        <f>'PE Holds'!Z4</f>
        <v>0</v>
      </c>
      <c r="H22" s="564">
        <f>'PE Holds'!Z5</f>
        <v>0</v>
      </c>
      <c r="I22" s="562"/>
      <c r="J22" s="1079" t="s">
        <v>388</v>
      </c>
      <c r="K22" s="1078">
        <f>'PE Holds'!J73+'PU Holds'!J49</f>
        <v>0</v>
      </c>
      <c r="L22" s="562"/>
      <c r="M22" s="556"/>
      <c r="N22" s="123"/>
    </row>
    <row r="23" spans="1:14" ht="19.5" customHeight="1" x14ac:dyDescent="0.35">
      <c r="A23" s="561"/>
      <c r="B23" s="562"/>
      <c r="C23" s="538"/>
      <c r="D23" s="565" t="s">
        <v>369</v>
      </c>
      <c r="E23" s="563">
        <f>'PU Holds'!Z3</f>
        <v>0</v>
      </c>
      <c r="F23" s="563">
        <f>'PU Holds'!Z2</f>
        <v>0</v>
      </c>
      <c r="G23" s="563">
        <f>'PU Holds'!Z4</f>
        <v>0</v>
      </c>
      <c r="H23" s="564">
        <f>'PU Holds'!Z5</f>
        <v>0</v>
      </c>
      <c r="I23" s="562"/>
      <c r="J23" s="1079" t="s">
        <v>389</v>
      </c>
      <c r="K23" s="1078">
        <f>'PE Holds'!K73+'PU Holds'!K49</f>
        <v>0</v>
      </c>
      <c r="L23" s="562"/>
      <c r="M23" s="556"/>
      <c r="N23" s="123"/>
    </row>
    <row r="24" spans="1:14" ht="19.5" customHeight="1" x14ac:dyDescent="0.35">
      <c r="A24" s="561"/>
      <c r="B24" s="562"/>
      <c r="C24" s="562"/>
      <c r="D24" s="565" t="s">
        <v>14</v>
      </c>
      <c r="E24" s="563"/>
      <c r="F24" s="563">
        <f>Macros!T2</f>
        <v>0</v>
      </c>
      <c r="G24" s="563">
        <f>Macros!T3</f>
        <v>0</v>
      </c>
      <c r="H24" s="564">
        <f>Macros!T4</f>
        <v>0</v>
      </c>
      <c r="I24" s="562"/>
      <c r="J24" s="1079" t="s">
        <v>390</v>
      </c>
      <c r="K24" s="1078">
        <f>'PE Holds'!L73+'PU Holds'!L49</f>
        <v>0</v>
      </c>
      <c r="L24" s="562"/>
      <c r="M24" s="556"/>
      <c r="N24" s="123"/>
    </row>
    <row r="25" spans="1:14" ht="19.5" customHeight="1" x14ac:dyDescent="0.35">
      <c r="A25" s="561"/>
      <c r="B25" s="562"/>
      <c r="C25" s="562"/>
      <c r="D25" s="566" t="s">
        <v>166</v>
      </c>
      <c r="E25" s="563"/>
      <c r="F25" s="563">
        <f>'Plywood-Volumes'!S2</f>
        <v>0</v>
      </c>
      <c r="G25" s="563">
        <f>'Plywood-Volumes'!S3</f>
        <v>0</v>
      </c>
      <c r="H25" s="564">
        <f>'Plywood-Volumes'!S4</f>
        <v>0</v>
      </c>
      <c r="I25" s="562"/>
      <c r="J25" s="1079" t="s">
        <v>391</v>
      </c>
      <c r="K25" s="1078">
        <f>'PE Holds'!M73+'PU Holds'!M49</f>
        <v>0</v>
      </c>
      <c r="L25" s="562"/>
      <c r="M25" s="556"/>
      <c r="N25" s="123"/>
    </row>
    <row r="26" spans="1:14" ht="19.5" customHeight="1" thickBot="1" x14ac:dyDescent="0.4">
      <c r="A26" s="561"/>
      <c r="B26" s="562"/>
      <c r="C26" s="562"/>
      <c r="D26" s="567" t="s">
        <v>15</v>
      </c>
      <c r="E26" s="568">
        <f>E22+E23</f>
        <v>0</v>
      </c>
      <c r="F26" s="569">
        <f>F22+F23+F24+F25</f>
        <v>0</v>
      </c>
      <c r="G26" s="569">
        <f>G22+G23+G24+G25</f>
        <v>0</v>
      </c>
      <c r="H26" s="570">
        <f>H22+H23+H24+H25</f>
        <v>0</v>
      </c>
      <c r="I26" s="562"/>
      <c r="J26" s="1079" t="s">
        <v>392</v>
      </c>
      <c r="K26" s="1078">
        <f>'PE Holds'!N73+'PU Holds'!N49</f>
        <v>0</v>
      </c>
      <c r="L26" s="562"/>
      <c r="M26" s="556"/>
      <c r="N26" s="123"/>
    </row>
    <row r="27" spans="1:14" ht="19.5" customHeight="1" x14ac:dyDescent="0.35">
      <c r="A27" s="561"/>
      <c r="B27" s="562"/>
      <c r="C27" s="562"/>
      <c r="D27" s="571"/>
      <c r="E27" s="1068"/>
      <c r="F27" s="571"/>
      <c r="G27" s="571"/>
      <c r="H27" s="1069"/>
      <c r="I27" s="562"/>
      <c r="J27" s="1079" t="s">
        <v>393</v>
      </c>
      <c r="K27" s="1078">
        <f>'PE Holds'!O73+'PU Holds'!O49</f>
        <v>0</v>
      </c>
      <c r="L27" s="562"/>
      <c r="M27" s="556"/>
      <c r="N27" s="123"/>
    </row>
    <row r="28" spans="1:14" ht="19.5" customHeight="1" x14ac:dyDescent="0.35">
      <c r="A28" s="561"/>
      <c r="B28" s="562"/>
      <c r="C28" s="562"/>
      <c r="D28" s="571"/>
      <c r="E28" s="1068"/>
      <c r="F28" s="571"/>
      <c r="G28" s="571"/>
      <c r="H28" s="1069"/>
      <c r="I28" s="562"/>
      <c r="J28" s="1079" t="s">
        <v>394</v>
      </c>
      <c r="K28" s="1078">
        <f>'PE Holds'!P73+'PU Holds'!P49</f>
        <v>0</v>
      </c>
      <c r="L28" s="562"/>
      <c r="M28" s="556"/>
      <c r="N28" s="123"/>
    </row>
    <row r="29" spans="1:14" ht="19.5" customHeight="1" x14ac:dyDescent="0.35">
      <c r="A29" s="561"/>
      <c r="B29" s="562"/>
      <c r="C29" s="562"/>
      <c r="D29" s="571"/>
      <c r="E29" s="1068"/>
      <c r="F29" s="571"/>
      <c r="G29" s="571"/>
      <c r="H29" s="1069"/>
      <c r="I29" s="562"/>
      <c r="J29" s="1079" t="s">
        <v>395</v>
      </c>
      <c r="K29" s="1078">
        <f>'PE Holds'!Q73+'PU Holds'!Q49</f>
        <v>0</v>
      </c>
      <c r="L29" s="562"/>
      <c r="M29" s="556"/>
      <c r="N29" s="123"/>
    </row>
    <row r="30" spans="1:14" ht="19.5" customHeight="1" thickBot="1" x14ac:dyDescent="0.4">
      <c r="A30" s="561"/>
      <c r="B30" s="562"/>
      <c r="C30" s="562"/>
      <c r="D30" s="538"/>
      <c r="E30" s="538"/>
      <c r="F30" s="538"/>
      <c r="G30" s="610"/>
      <c r="H30" s="538"/>
      <c r="I30" s="562"/>
      <c r="J30" s="1082" t="s">
        <v>396</v>
      </c>
      <c r="K30" s="1083">
        <f>'PE Holds'!R73+'PU Holds'!R49</f>
        <v>0</v>
      </c>
      <c r="L30" s="562"/>
      <c r="M30" s="556"/>
      <c r="N30" s="123"/>
    </row>
    <row r="31" spans="1:14" ht="26" customHeight="1" thickBot="1" x14ac:dyDescent="0.4">
      <c r="A31" s="561"/>
      <c r="B31" s="562"/>
      <c r="C31" s="562"/>
      <c r="D31" s="571" t="s">
        <v>16</v>
      </c>
      <c r="E31" s="572">
        <v>0</v>
      </c>
      <c r="F31" s="573"/>
      <c r="G31" s="573"/>
      <c r="H31" s="321">
        <f>H26-(H26*E31)</f>
        <v>0</v>
      </c>
      <c r="I31" s="562"/>
      <c r="J31" s="1084" t="s">
        <v>373</v>
      </c>
      <c r="K31" s="1085"/>
      <c r="L31" s="1086">
        <f>'PE Holds'!H75+'PU Holds'!H51+Macros!H138+'Plywood-Volumes'!H89</f>
        <v>0</v>
      </c>
      <c r="M31" s="556"/>
      <c r="N31" s="123"/>
    </row>
    <row r="32" spans="1:14" ht="14.25" customHeight="1" x14ac:dyDescent="0.35">
      <c r="A32" s="561"/>
      <c r="B32" s="562"/>
      <c r="C32" s="562"/>
      <c r="D32" s="562"/>
      <c r="E32" s="562"/>
      <c r="F32" s="562"/>
      <c r="G32" s="562"/>
      <c r="H32" s="574" t="s">
        <v>17</v>
      </c>
      <c r="I32" s="562"/>
      <c r="J32" s="562"/>
      <c r="K32" s="562"/>
      <c r="L32" s="562"/>
      <c r="M32" s="556"/>
      <c r="N32" s="123"/>
    </row>
    <row r="33" spans="1:14" ht="14.25" customHeight="1" x14ac:dyDescent="0.35">
      <c r="A33" s="561"/>
      <c r="B33" s="562"/>
      <c r="C33" s="562"/>
      <c r="D33" s="562"/>
      <c r="E33" s="562"/>
      <c r="F33" s="562"/>
      <c r="G33" s="562"/>
      <c r="H33" s="562"/>
      <c r="I33" s="562"/>
      <c r="J33" s="562"/>
      <c r="K33" s="562"/>
      <c r="L33" s="562"/>
      <c r="M33" s="556"/>
      <c r="N33" s="123"/>
    </row>
    <row r="34" spans="1:14" ht="14.25" customHeight="1" thickBot="1" x14ac:dyDescent="0.4">
      <c r="A34" s="575"/>
      <c r="B34" s="576"/>
      <c r="C34" s="576"/>
      <c r="D34" s="576"/>
      <c r="E34" s="576"/>
      <c r="F34" s="576"/>
      <c r="G34" s="576"/>
      <c r="H34" s="576"/>
      <c r="I34" s="576"/>
      <c r="J34" s="576"/>
      <c r="K34" s="576"/>
      <c r="L34" s="576"/>
      <c r="M34" s="577"/>
      <c r="N34" s="123"/>
    </row>
    <row r="35" spans="1:14" ht="14.25" customHeight="1" x14ac:dyDescent="0.35"/>
    <row r="36" spans="1:14" ht="14.25" customHeight="1" x14ac:dyDescent="0.35"/>
    <row r="37" spans="1:14" ht="14.25" customHeight="1" x14ac:dyDescent="0.35"/>
    <row r="38" spans="1:14" ht="14.25" customHeight="1" x14ac:dyDescent="0.35"/>
    <row r="39" spans="1:14" ht="14.25" customHeight="1" x14ac:dyDescent="0.35"/>
    <row r="40" spans="1:14" ht="14.25" customHeight="1" x14ac:dyDescent="0.35"/>
    <row r="41" spans="1:14" ht="14.25" customHeight="1" x14ac:dyDescent="0.35"/>
    <row r="42" spans="1:14" ht="14.25" customHeight="1" x14ac:dyDescent="0.35"/>
    <row r="43" spans="1:14" ht="14.25" customHeight="1" x14ac:dyDescent="0.35"/>
    <row r="44" spans="1:14" ht="14.25" customHeight="1" x14ac:dyDescent="0.35"/>
    <row r="45" spans="1:14" ht="14.25" customHeight="1" x14ac:dyDescent="0.35"/>
    <row r="46" spans="1:14" ht="14.25" customHeight="1" x14ac:dyDescent="0.35"/>
    <row r="47" spans="1:14" ht="14.25" customHeight="1" x14ac:dyDescent="0.35"/>
    <row r="48" spans="1:14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</sheetData>
  <sheetProtection algorithmName="SHA-512" hashValue="PRsBh/+AO1Lzg04nVbXQ3oAHtzvfvLab3tgjrpoqKqkkJsJc9AS9y/zFGJeQenJBq1XJ0V6xdqZOJKDwV2wvUg==" saltValue="HWAQThYEgcqXrWaEWg0q1Q==" spinCount="100000" sheet="1" objects="1" scenarios="1"/>
  <mergeCells count="26">
    <mergeCell ref="J31:K31"/>
    <mergeCell ref="D20:D21"/>
    <mergeCell ref="E20:E21"/>
    <mergeCell ref="F20:F21"/>
    <mergeCell ref="G20:G21"/>
    <mergeCell ref="H20:H21"/>
    <mergeCell ref="H3:L4"/>
    <mergeCell ref="I6:J6"/>
    <mergeCell ref="C8:F8"/>
    <mergeCell ref="G8:J8"/>
    <mergeCell ref="D9:F9"/>
    <mergeCell ref="H9:J9"/>
    <mergeCell ref="D19:H19"/>
    <mergeCell ref="D10:F10"/>
    <mergeCell ref="D11:F11"/>
    <mergeCell ref="H11:J11"/>
    <mergeCell ref="D12:F12"/>
    <mergeCell ref="H12:J12"/>
    <mergeCell ref="D13:F13"/>
    <mergeCell ref="D14:F14"/>
    <mergeCell ref="H10:J10"/>
    <mergeCell ref="H13:J13"/>
    <mergeCell ref="H14:J14"/>
    <mergeCell ref="D15:F15"/>
    <mergeCell ref="H15:J15"/>
    <mergeCell ref="J19:K19"/>
  </mergeCells>
  <phoneticPr fontId="57" type="noConversion"/>
  <pageMargins left="0.7" right="0.7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1015"/>
  <sheetViews>
    <sheetView showGridLines="0" zoomScale="56" zoomScaleNormal="56" workbookViewId="0">
      <pane ySplit="8" topLeftCell="A9" activePane="bottomLeft" state="frozen"/>
      <selection pane="bottomLeft" activeCell="N76" sqref="N76"/>
    </sheetView>
  </sheetViews>
  <sheetFormatPr baseColWidth="10" defaultColWidth="14.453125" defaultRowHeight="15" customHeight="1" x14ac:dyDescent="0.35"/>
  <cols>
    <col min="1" max="1" width="2.81640625" customWidth="1"/>
    <col min="2" max="2" width="12.36328125" bestFit="1" customWidth="1"/>
    <col min="3" max="3" width="27.90625" customWidth="1"/>
    <col min="4" max="4" width="5.81640625" customWidth="1"/>
    <col min="5" max="6" width="10.6328125" customWidth="1"/>
    <col min="7" max="7" width="13.36328125" customWidth="1"/>
    <col min="8" max="24" width="4.6328125" customWidth="1"/>
    <col min="25" max="25" width="14.6328125" customWidth="1"/>
    <col min="26" max="26" width="18.453125" customWidth="1"/>
    <col min="27" max="27" width="10.6328125" hidden="1" customWidth="1"/>
  </cols>
  <sheetData>
    <row r="1" spans="2:26" ht="12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951"/>
      <c r="S1" s="952"/>
      <c r="T1" s="952"/>
      <c r="U1" s="952"/>
      <c r="V1" s="952"/>
      <c r="W1" s="952"/>
      <c r="X1" s="952"/>
      <c r="Y1" s="952"/>
      <c r="Z1" s="952"/>
    </row>
    <row r="2" spans="2:26" ht="21.75" customHeight="1" x14ac:dyDescent="0.55000000000000004">
      <c r="B2" s="1"/>
      <c r="C2" s="1"/>
      <c r="D2" s="1"/>
      <c r="E2" s="1"/>
      <c r="F2" s="1"/>
      <c r="G2" s="1"/>
      <c r="H2" s="1"/>
      <c r="I2" s="1"/>
      <c r="J2" s="11"/>
      <c r="K2" s="2"/>
      <c r="L2" s="2"/>
      <c r="M2" s="2"/>
      <c r="N2" s="959"/>
      <c r="O2" s="947"/>
      <c r="P2" s="947"/>
      <c r="Q2" s="947"/>
      <c r="R2" s="947"/>
      <c r="S2" s="947"/>
      <c r="T2" s="948"/>
      <c r="U2" s="4"/>
      <c r="V2" s="960" t="s">
        <v>18</v>
      </c>
      <c r="W2" s="939"/>
      <c r="X2" s="939"/>
      <c r="Y2" s="940"/>
      <c r="Z2" s="12">
        <f t="shared" ref="Z2:Z3" si="0">H67+I67+J67+K67+L67+M67+N67+O67+P67+Q67+R67+S67+T67+U67+V67+W67+X67</f>
        <v>0</v>
      </c>
    </row>
    <row r="3" spans="2:26" ht="21.75" customHeight="1" x14ac:dyDescent="0.55000000000000004">
      <c r="B3" s="1"/>
      <c r="C3" s="1"/>
      <c r="D3" s="1"/>
      <c r="E3" s="1"/>
      <c r="F3" s="1"/>
      <c r="G3" s="1"/>
      <c r="H3" s="1"/>
      <c r="I3" s="1"/>
      <c r="J3" s="960" t="s">
        <v>0</v>
      </c>
      <c r="K3" s="939"/>
      <c r="L3" s="939"/>
      <c r="M3" s="940"/>
      <c r="N3" s="961">
        <f ca="1">TODAY()</f>
        <v>46194</v>
      </c>
      <c r="O3" s="939"/>
      <c r="P3" s="939"/>
      <c r="Q3" s="939"/>
      <c r="R3" s="939"/>
      <c r="S3" s="939"/>
      <c r="T3" s="940"/>
      <c r="U3" s="4"/>
      <c r="V3" s="960" t="s">
        <v>19</v>
      </c>
      <c r="W3" s="939"/>
      <c r="X3" s="939"/>
      <c r="Y3" s="940"/>
      <c r="Z3" s="12">
        <f t="shared" si="0"/>
        <v>0</v>
      </c>
    </row>
    <row r="4" spans="2:26" ht="21.75" customHeight="1" x14ac:dyDescent="0.55000000000000004">
      <c r="B4" s="1"/>
      <c r="C4" s="1"/>
      <c r="D4" s="1"/>
      <c r="E4" s="1"/>
      <c r="F4" s="1"/>
      <c r="G4" s="1"/>
      <c r="H4" s="1"/>
      <c r="I4" s="1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4"/>
      <c r="V4" s="960" t="s">
        <v>20</v>
      </c>
      <c r="W4" s="939"/>
      <c r="X4" s="939"/>
      <c r="Y4" s="940"/>
      <c r="Z4" s="12">
        <f>(Y10/20*1.8)+(Y11/8*5.15)+(Y12/8*9.5)+(Y13/6*10.5)+(Y14/4*10.2)+(Y15/2*9.6)+(Y16/8*10.8)+(Y17/6*7.7)+(Y18/2*6)+(Y19/2*8.6)+(Y20/10*3.45)+(Y21/12*3.25)+(Y22/10*5.7)+(Y23/4*5.45)+(Y24/102*97.7)+(Y27/24*0.9)+(Y28/16*1.45)+(Y29/10*0.85)+(Y30/10*7.6)+(Y31/6*8)+(Y32/4*7.8)+(Y33/2*8.3)+(Y34/12*1.55)+(Y35/12*1.5)+(Y36/10*2.7)+(Y37/12*3.5)+(Y38/20*6.65)+(Y39/4*2.5)+(Y40/10*6.3)+(Y41/8*6.5)+(Y42/6*5.45)+(Y43/6*6.4)+(Y44/4*9.1)+(Y45/4*6.35)+(Y46/2*7)+(Y47/2*6.95)+(Y48/184*107.35)+(Y51/16*2.7)+(Y52/10*4.2)</f>
        <v>0</v>
      </c>
    </row>
    <row r="5" spans="2:26" ht="21.75" customHeight="1" x14ac:dyDescent="0.55000000000000004">
      <c r="B5" s="1"/>
      <c r="C5" s="1"/>
      <c r="D5" s="1"/>
      <c r="E5" s="1"/>
      <c r="F5" s="1"/>
      <c r="G5" s="1"/>
      <c r="H5" s="1"/>
      <c r="I5" s="1"/>
      <c r="J5" s="964"/>
      <c r="K5" s="965"/>
      <c r="L5" s="965"/>
      <c r="M5" s="965"/>
      <c r="N5" s="116"/>
      <c r="O5" s="115"/>
      <c r="P5" s="115"/>
      <c r="Q5" s="115"/>
      <c r="R5" s="115"/>
      <c r="S5" s="115"/>
      <c r="T5" s="115"/>
      <c r="U5" s="4"/>
      <c r="V5" s="966" t="s">
        <v>115</v>
      </c>
      <c r="W5" s="939"/>
      <c r="X5" s="939"/>
      <c r="Y5" s="940"/>
      <c r="Z5" s="13">
        <f>H80</f>
        <v>0</v>
      </c>
    </row>
    <row r="6" spans="2:26" ht="14.25" customHeight="1" thickBot="1" x14ac:dyDescent="0.4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962" t="s">
        <v>17</v>
      </c>
      <c r="S6" s="967"/>
      <c r="T6" s="967"/>
      <c r="U6" s="967"/>
      <c r="V6" s="967"/>
      <c r="W6" s="967"/>
      <c r="X6" s="967"/>
      <c r="Y6" s="967"/>
      <c r="Z6" s="967"/>
    </row>
    <row r="7" spans="2:26" ht="14.25" customHeight="1" x14ac:dyDescent="0.35">
      <c r="B7" s="14"/>
      <c r="C7" s="14"/>
      <c r="D7" s="9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951"/>
      <c r="S7" s="952"/>
      <c r="T7" s="971"/>
      <c r="U7" s="972" t="s">
        <v>21</v>
      </c>
      <c r="V7" s="973"/>
      <c r="W7" s="973"/>
      <c r="X7" s="974"/>
      <c r="Y7" s="975"/>
      <c r="Z7" s="952"/>
    </row>
    <row r="8" spans="2:26" ht="69.75" customHeight="1" thickBot="1" x14ac:dyDescent="0.4">
      <c r="B8" s="326" t="s">
        <v>22</v>
      </c>
      <c r="C8" s="931" t="s">
        <v>23</v>
      </c>
      <c r="D8" s="932"/>
      <c r="E8" s="16" t="s">
        <v>24</v>
      </c>
      <c r="F8" s="17" t="s">
        <v>25</v>
      </c>
      <c r="G8" s="16" t="s">
        <v>13</v>
      </c>
      <c r="H8" s="18" t="s">
        <v>26</v>
      </c>
      <c r="I8" s="243" t="s">
        <v>27</v>
      </c>
      <c r="J8" s="19" t="s">
        <v>28</v>
      </c>
      <c r="K8" s="20" t="s">
        <v>29</v>
      </c>
      <c r="L8" s="21" t="s">
        <v>30</v>
      </c>
      <c r="M8" s="22" t="s">
        <v>31</v>
      </c>
      <c r="N8" s="23" t="s">
        <v>32</v>
      </c>
      <c r="O8" s="24" t="s">
        <v>33</v>
      </c>
      <c r="P8" s="25" t="s">
        <v>35</v>
      </c>
      <c r="Q8" s="26" t="s">
        <v>34</v>
      </c>
      <c r="R8" s="27" t="s">
        <v>36</v>
      </c>
      <c r="S8" s="28" t="s">
        <v>37</v>
      </c>
      <c r="T8" s="325" t="s">
        <v>38</v>
      </c>
      <c r="U8" s="29" t="s">
        <v>39</v>
      </c>
      <c r="V8" s="30" t="s">
        <v>40</v>
      </c>
      <c r="W8" s="31" t="s">
        <v>41</v>
      </c>
      <c r="X8" s="32" t="s">
        <v>42</v>
      </c>
      <c r="Y8" s="17" t="s">
        <v>43</v>
      </c>
      <c r="Z8" s="33" t="s">
        <v>44</v>
      </c>
    </row>
    <row r="9" spans="2:26" ht="42.75" customHeight="1" thickBot="1" x14ac:dyDescent="0.4">
      <c r="B9" s="953" t="s">
        <v>45</v>
      </c>
      <c r="C9" s="954"/>
      <c r="D9" s="955"/>
      <c r="E9" s="954"/>
      <c r="F9" s="954"/>
      <c r="G9" s="955"/>
      <c r="H9" s="941"/>
      <c r="I9" s="942"/>
      <c r="J9" s="942"/>
      <c r="K9" s="942"/>
      <c r="L9" s="942"/>
      <c r="M9" s="942"/>
      <c r="N9" s="942"/>
      <c r="O9" s="942"/>
      <c r="P9" s="942"/>
      <c r="Q9" s="942"/>
      <c r="R9" s="942"/>
      <c r="S9" s="942"/>
      <c r="T9" s="942"/>
      <c r="U9" s="942"/>
      <c r="V9" s="942"/>
      <c r="W9" s="942"/>
      <c r="X9" s="942"/>
      <c r="Y9" s="942"/>
      <c r="Z9" s="943"/>
    </row>
    <row r="10" spans="2:26" ht="18" customHeight="1" thickTop="1" thickBot="1" x14ac:dyDescent="0.5">
      <c r="B10" s="34">
        <v>1001</v>
      </c>
      <c r="C10" s="113" t="s">
        <v>46</v>
      </c>
      <c r="D10" s="109"/>
      <c r="E10" s="35" t="s">
        <v>47</v>
      </c>
      <c r="F10" s="35">
        <v>20</v>
      </c>
      <c r="G10" s="36">
        <v>90</v>
      </c>
      <c r="H10" s="128"/>
      <c r="I10" s="254"/>
      <c r="J10" s="129"/>
      <c r="K10" s="130"/>
      <c r="L10" s="131"/>
      <c r="M10" s="132"/>
      <c r="N10" s="133"/>
      <c r="O10" s="184"/>
      <c r="P10" s="185"/>
      <c r="Q10" s="134"/>
      <c r="R10" s="135"/>
      <c r="S10" s="136"/>
      <c r="T10" s="186"/>
      <c r="U10" s="187"/>
      <c r="V10" s="188"/>
      <c r="W10" s="189"/>
      <c r="X10" s="190"/>
      <c r="Y10" s="37">
        <f>(H10+I10+J10+K10+M10+L10+N10+O10+P10+Q10+R10+S10+T10+U10+V10+W10+X10)*20</f>
        <v>0</v>
      </c>
      <c r="Z10" s="38">
        <f>(H10+I10+J10+K10+L10+M10+N10+O10+P10+Q10+R10+S10+T10)*G10+(U10+V10+W10+X10)*(G10*1.05)</f>
        <v>0</v>
      </c>
    </row>
    <row r="11" spans="2:26" ht="18" customHeight="1" thickTop="1" thickBot="1" x14ac:dyDescent="0.5">
      <c r="B11" s="39">
        <v>1002</v>
      </c>
      <c r="C11" s="107" t="s">
        <v>116</v>
      </c>
      <c r="D11" s="111"/>
      <c r="E11" s="41" t="s">
        <v>48</v>
      </c>
      <c r="F11" s="41">
        <v>8</v>
      </c>
      <c r="G11" s="42">
        <v>120</v>
      </c>
      <c r="H11" s="137"/>
      <c r="I11" s="255"/>
      <c r="J11" s="138"/>
      <c r="K11" s="139"/>
      <c r="L11" s="140"/>
      <c r="M11" s="141"/>
      <c r="N11" s="142"/>
      <c r="O11" s="191"/>
      <c r="P11" s="192"/>
      <c r="Q11" s="143"/>
      <c r="R11" s="144"/>
      <c r="S11" s="145"/>
      <c r="T11" s="193"/>
      <c r="U11" s="194"/>
      <c r="V11" s="195"/>
      <c r="W11" s="196"/>
      <c r="X11" s="197"/>
      <c r="Y11" s="37">
        <f>(H11+I11+J11+K11+M11+L11+N11+O11+P11+Q11+R11+S11+T11+U11+V11+W11+X11)*8</f>
        <v>0</v>
      </c>
      <c r="Z11" s="38">
        <f t="shared" ref="Z11:Z24" si="1">(H11+I11+J11+K11+L11+M11+N11+O11+P11+Q11+R11+S11+T11)*G11+(U11+V11+W11+X11)*(G11*1.05)</f>
        <v>0</v>
      </c>
    </row>
    <row r="12" spans="2:26" ht="18" customHeight="1" thickTop="1" thickBot="1" x14ac:dyDescent="0.5">
      <c r="B12" s="43">
        <v>1003</v>
      </c>
      <c r="C12" s="105" t="s">
        <v>117</v>
      </c>
      <c r="D12" s="101"/>
      <c r="E12" s="44" t="s">
        <v>49</v>
      </c>
      <c r="F12" s="44">
        <v>8</v>
      </c>
      <c r="G12" s="45">
        <v>220</v>
      </c>
      <c r="H12" s="146"/>
      <c r="I12" s="256"/>
      <c r="J12" s="147"/>
      <c r="K12" s="148"/>
      <c r="L12" s="149"/>
      <c r="M12" s="150"/>
      <c r="N12" s="151"/>
      <c r="O12" s="198"/>
      <c r="P12" s="199"/>
      <c r="Q12" s="152"/>
      <c r="R12" s="153"/>
      <c r="S12" s="154"/>
      <c r="T12" s="200"/>
      <c r="U12" s="201"/>
      <c r="V12" s="202"/>
      <c r="W12" s="203"/>
      <c r="X12" s="204"/>
      <c r="Y12" s="47">
        <f>(H12+I12+J12+K12+M12+L12+N12+O12+P12+Q12+R12+S12+T12+U12+V12+W12+X12)*8</f>
        <v>0</v>
      </c>
      <c r="Z12" s="38">
        <f t="shared" si="1"/>
        <v>0</v>
      </c>
    </row>
    <row r="13" spans="2:26" ht="18" customHeight="1" x14ac:dyDescent="0.45">
      <c r="B13" s="39">
        <v>1004</v>
      </c>
      <c r="C13" s="103" t="s">
        <v>94</v>
      </c>
      <c r="D13" s="111"/>
      <c r="E13" s="41" t="s">
        <v>50</v>
      </c>
      <c r="F13" s="41">
        <v>6</v>
      </c>
      <c r="G13" s="48">
        <v>240</v>
      </c>
      <c r="H13" s="137"/>
      <c r="I13" s="255"/>
      <c r="J13" s="138"/>
      <c r="K13" s="139"/>
      <c r="L13" s="140"/>
      <c r="M13" s="141"/>
      <c r="N13" s="142"/>
      <c r="O13" s="191"/>
      <c r="P13" s="192"/>
      <c r="Q13" s="143"/>
      <c r="R13" s="144"/>
      <c r="S13" s="145"/>
      <c r="T13" s="193"/>
      <c r="U13" s="194"/>
      <c r="V13" s="195"/>
      <c r="W13" s="196"/>
      <c r="X13" s="197"/>
      <c r="Y13" s="49">
        <f>(H13+I13+J13+K13+M13+L13+N13+O13+P13+Q13+R13+S13+T13+U13+V13+W13+X13)*6</f>
        <v>0</v>
      </c>
      <c r="Z13" s="38">
        <f t="shared" si="1"/>
        <v>0</v>
      </c>
    </row>
    <row r="14" spans="2:26" ht="18" customHeight="1" x14ac:dyDescent="0.45">
      <c r="B14" s="39">
        <v>1005</v>
      </c>
      <c r="C14" s="103" t="s">
        <v>118</v>
      </c>
      <c r="D14" s="111"/>
      <c r="E14" s="41" t="s">
        <v>51</v>
      </c>
      <c r="F14" s="41">
        <v>4</v>
      </c>
      <c r="G14" s="48">
        <v>230</v>
      </c>
      <c r="H14" s="137"/>
      <c r="I14" s="255"/>
      <c r="J14" s="138"/>
      <c r="K14" s="139"/>
      <c r="L14" s="140"/>
      <c r="M14" s="141"/>
      <c r="N14" s="142"/>
      <c r="O14" s="191"/>
      <c r="P14" s="192"/>
      <c r="Q14" s="143"/>
      <c r="R14" s="144"/>
      <c r="S14" s="145"/>
      <c r="T14" s="193"/>
      <c r="U14" s="194"/>
      <c r="V14" s="195"/>
      <c r="W14" s="196"/>
      <c r="X14" s="197"/>
      <c r="Y14" s="49">
        <f>(H14+I14+J14+K14+M14+L14+N14+O14+P14+Q14+R14+S14+T14+U14+V14+W14+X14)*4</f>
        <v>0</v>
      </c>
      <c r="Z14" s="38">
        <f t="shared" si="1"/>
        <v>0</v>
      </c>
    </row>
    <row r="15" spans="2:26" ht="18" customHeight="1" x14ac:dyDescent="0.45">
      <c r="B15" s="43">
        <v>1006</v>
      </c>
      <c r="C15" s="105" t="s">
        <v>119</v>
      </c>
      <c r="D15" s="101"/>
      <c r="E15" s="44" t="s">
        <v>52</v>
      </c>
      <c r="F15" s="44">
        <v>2</v>
      </c>
      <c r="G15" s="45">
        <v>200</v>
      </c>
      <c r="H15" s="146"/>
      <c r="I15" s="256"/>
      <c r="J15" s="147"/>
      <c r="K15" s="148"/>
      <c r="L15" s="149"/>
      <c r="M15" s="150"/>
      <c r="N15" s="151"/>
      <c r="O15" s="198"/>
      <c r="P15" s="199"/>
      <c r="Q15" s="152"/>
      <c r="R15" s="153"/>
      <c r="S15" s="154"/>
      <c r="T15" s="200"/>
      <c r="U15" s="201"/>
      <c r="V15" s="202"/>
      <c r="W15" s="203"/>
      <c r="X15" s="204"/>
      <c r="Y15" s="49">
        <f>(H15+I15+J15+K15+M15+L15+N15+O15+P15+Q15+R15+S15+T15+U15+V15+W15+X15)*2</f>
        <v>0</v>
      </c>
      <c r="Z15" s="38">
        <f t="shared" si="1"/>
        <v>0</v>
      </c>
    </row>
    <row r="16" spans="2:26" ht="18" customHeight="1" x14ac:dyDescent="0.45">
      <c r="B16" s="39">
        <v>1007</v>
      </c>
      <c r="C16" s="103" t="s">
        <v>120</v>
      </c>
      <c r="D16" s="111"/>
      <c r="E16" s="41" t="s">
        <v>49</v>
      </c>
      <c r="F16" s="41">
        <v>8</v>
      </c>
      <c r="G16" s="48">
        <v>230</v>
      </c>
      <c r="H16" s="155"/>
      <c r="I16" s="255"/>
      <c r="J16" s="138"/>
      <c r="K16" s="139"/>
      <c r="L16" s="140"/>
      <c r="M16" s="141"/>
      <c r="N16" s="142"/>
      <c r="O16" s="191"/>
      <c r="P16" s="192"/>
      <c r="Q16" s="143"/>
      <c r="R16" s="144"/>
      <c r="S16" s="145"/>
      <c r="T16" s="193"/>
      <c r="U16" s="194"/>
      <c r="V16" s="195"/>
      <c r="W16" s="196"/>
      <c r="X16" s="140"/>
      <c r="Y16" s="49">
        <f>(H16+I16+J16+K16+M16+L16+N16+O16+P16+Q16+R16+S16+T16+U16+V16+W16+X16)*8</f>
        <v>0</v>
      </c>
      <c r="Z16" s="38">
        <f t="shared" si="1"/>
        <v>0</v>
      </c>
    </row>
    <row r="17" spans="2:26" ht="18" customHeight="1" x14ac:dyDescent="0.45">
      <c r="B17" s="50">
        <v>1008</v>
      </c>
      <c r="C17" s="104" t="s">
        <v>121</v>
      </c>
      <c r="D17" s="110"/>
      <c r="E17" s="40" t="s">
        <v>50</v>
      </c>
      <c r="F17" s="40">
        <v>6</v>
      </c>
      <c r="G17" s="51">
        <v>200</v>
      </c>
      <c r="H17" s="156"/>
      <c r="I17" s="257"/>
      <c r="J17" s="157"/>
      <c r="K17" s="158"/>
      <c r="L17" s="159"/>
      <c r="M17" s="160"/>
      <c r="N17" s="161"/>
      <c r="O17" s="205"/>
      <c r="P17" s="206"/>
      <c r="Q17" s="162"/>
      <c r="R17" s="163"/>
      <c r="S17" s="164"/>
      <c r="T17" s="207"/>
      <c r="U17" s="208"/>
      <c r="V17" s="209"/>
      <c r="W17" s="210"/>
      <c r="X17" s="159"/>
      <c r="Y17" s="49">
        <f>(H17+I17+J17+K17+M17+L17+N17+O17+P17+Q17+R17+S17+T17+U17+V17+W17+X17)*6</f>
        <v>0</v>
      </c>
      <c r="Z17" s="38">
        <f t="shared" si="1"/>
        <v>0</v>
      </c>
    </row>
    <row r="18" spans="2:26" ht="18" customHeight="1" thickTop="1" thickBot="1" x14ac:dyDescent="0.5">
      <c r="B18" s="43">
        <v>1009</v>
      </c>
      <c r="C18" s="105" t="s">
        <v>122</v>
      </c>
      <c r="D18" s="101"/>
      <c r="E18" s="44" t="s">
        <v>51</v>
      </c>
      <c r="F18" s="44">
        <v>2</v>
      </c>
      <c r="G18" s="45">
        <v>150</v>
      </c>
      <c r="H18" s="165"/>
      <c r="I18" s="256"/>
      <c r="J18" s="147"/>
      <c r="K18" s="148"/>
      <c r="L18" s="149"/>
      <c r="M18" s="150"/>
      <c r="N18" s="151"/>
      <c r="O18" s="198"/>
      <c r="P18" s="199"/>
      <c r="Q18" s="152"/>
      <c r="R18" s="153"/>
      <c r="S18" s="154"/>
      <c r="T18" s="200"/>
      <c r="U18" s="201"/>
      <c r="V18" s="202"/>
      <c r="W18" s="203"/>
      <c r="X18" s="204"/>
      <c r="Y18" s="49">
        <f t="shared" ref="Y18:Y19" si="2">(H18+I18+J18+K18+M18+L18+N18+O18+P18+Q18+R18+S18+T18+U18+V18+W18+X18)*2</f>
        <v>0</v>
      </c>
      <c r="Z18" s="38">
        <f t="shared" si="1"/>
        <v>0</v>
      </c>
    </row>
    <row r="19" spans="2:26" ht="18" customHeight="1" thickTop="1" thickBot="1" x14ac:dyDescent="0.5">
      <c r="B19" s="52">
        <v>1010</v>
      </c>
      <c r="C19" s="103" t="s">
        <v>123</v>
      </c>
      <c r="D19" s="111"/>
      <c r="E19" s="41" t="s">
        <v>52</v>
      </c>
      <c r="F19" s="41">
        <v>2</v>
      </c>
      <c r="G19" s="48">
        <v>190</v>
      </c>
      <c r="H19" s="137"/>
      <c r="I19" s="255"/>
      <c r="J19" s="138"/>
      <c r="K19" s="139"/>
      <c r="L19" s="140"/>
      <c r="M19" s="141"/>
      <c r="N19" s="142"/>
      <c r="O19" s="191"/>
      <c r="P19" s="192"/>
      <c r="Q19" s="143"/>
      <c r="R19" s="144"/>
      <c r="S19" s="145"/>
      <c r="T19" s="211"/>
      <c r="U19" s="212"/>
      <c r="V19" s="195"/>
      <c r="W19" s="196"/>
      <c r="X19" s="213"/>
      <c r="Y19" s="53">
        <f t="shared" si="2"/>
        <v>0</v>
      </c>
      <c r="Z19" s="38">
        <f t="shared" si="1"/>
        <v>0</v>
      </c>
    </row>
    <row r="20" spans="2:26" ht="18" customHeight="1" thickTop="1" thickBot="1" x14ac:dyDescent="0.5">
      <c r="B20" s="50">
        <v>1011</v>
      </c>
      <c r="C20" s="107" t="s">
        <v>124</v>
      </c>
      <c r="D20" s="110"/>
      <c r="E20" s="40" t="s">
        <v>53</v>
      </c>
      <c r="F20" s="40">
        <v>10</v>
      </c>
      <c r="G20" s="51">
        <v>100</v>
      </c>
      <c r="H20" s="166"/>
      <c r="I20" s="257"/>
      <c r="J20" s="157"/>
      <c r="K20" s="158"/>
      <c r="L20" s="159"/>
      <c r="M20" s="160"/>
      <c r="N20" s="161"/>
      <c r="O20" s="205"/>
      <c r="P20" s="206"/>
      <c r="Q20" s="162"/>
      <c r="R20" s="163"/>
      <c r="S20" s="164"/>
      <c r="T20" s="207"/>
      <c r="U20" s="208"/>
      <c r="V20" s="209"/>
      <c r="W20" s="210"/>
      <c r="X20" s="214"/>
      <c r="Y20" s="53">
        <f>(H20+I20+J20+K20+M20+L20+N20+O20+P20+Q20+R20+S20+T20+U20+V20+W20+X20)*10</f>
        <v>0</v>
      </c>
      <c r="Z20" s="38">
        <f t="shared" si="1"/>
        <v>0</v>
      </c>
    </row>
    <row r="21" spans="2:26" ht="18" customHeight="1" thickTop="1" thickBot="1" x14ac:dyDescent="0.5">
      <c r="B21" s="43">
        <v>1012</v>
      </c>
      <c r="C21" s="99" t="s">
        <v>125</v>
      </c>
      <c r="D21" s="101"/>
      <c r="E21" s="44" t="s">
        <v>53</v>
      </c>
      <c r="F21" s="44">
        <v>12</v>
      </c>
      <c r="G21" s="45">
        <v>90</v>
      </c>
      <c r="H21" s="146"/>
      <c r="I21" s="256"/>
      <c r="J21" s="147"/>
      <c r="K21" s="148"/>
      <c r="L21" s="149"/>
      <c r="M21" s="150"/>
      <c r="N21" s="151"/>
      <c r="O21" s="198"/>
      <c r="P21" s="199"/>
      <c r="Q21" s="152"/>
      <c r="R21" s="153"/>
      <c r="S21" s="154"/>
      <c r="T21" s="200"/>
      <c r="U21" s="201"/>
      <c r="V21" s="202"/>
      <c r="W21" s="203"/>
      <c r="X21" s="204"/>
      <c r="Y21" s="53">
        <f>(H21+I21+J21+K21+M21+L21+N21+O21+P21+Q21+R21+S21+T21+U21+V21+W21+X21)*12</f>
        <v>0</v>
      </c>
      <c r="Z21" s="38">
        <f t="shared" si="1"/>
        <v>0</v>
      </c>
    </row>
    <row r="22" spans="2:26" ht="18" customHeight="1" thickTop="1" thickBot="1" x14ac:dyDescent="0.5">
      <c r="B22" s="39">
        <v>1013</v>
      </c>
      <c r="C22" s="106" t="s">
        <v>126</v>
      </c>
      <c r="D22" s="111"/>
      <c r="E22" s="97" t="s">
        <v>92</v>
      </c>
      <c r="F22" s="41">
        <v>10</v>
      </c>
      <c r="G22" s="48">
        <v>130</v>
      </c>
      <c r="H22" s="137"/>
      <c r="I22" s="255"/>
      <c r="J22" s="138"/>
      <c r="K22" s="139"/>
      <c r="L22" s="140"/>
      <c r="M22" s="141"/>
      <c r="N22" s="142"/>
      <c r="O22" s="191"/>
      <c r="P22" s="192"/>
      <c r="Q22" s="143"/>
      <c r="R22" s="144"/>
      <c r="S22" s="145"/>
      <c r="T22" s="211"/>
      <c r="U22" s="194"/>
      <c r="V22" s="195"/>
      <c r="W22" s="196"/>
      <c r="X22" s="197"/>
      <c r="Y22" s="53">
        <f>(H22+I22+J22+K22+M22+L22+N22+O22+P22+Q22+R22+S22+T22+U22+V22+W22+X22)*10</f>
        <v>0</v>
      </c>
      <c r="Z22" s="38">
        <f t="shared" si="1"/>
        <v>0</v>
      </c>
    </row>
    <row r="23" spans="2:26" ht="18" customHeight="1" thickTop="1" thickBot="1" x14ac:dyDescent="0.5">
      <c r="B23" s="50">
        <v>1014</v>
      </c>
      <c r="C23" s="107" t="s">
        <v>127</v>
      </c>
      <c r="D23" s="110"/>
      <c r="E23" s="95" t="s">
        <v>59</v>
      </c>
      <c r="F23" s="40">
        <v>4</v>
      </c>
      <c r="G23" s="51">
        <v>120</v>
      </c>
      <c r="H23" s="166"/>
      <c r="I23" s="257"/>
      <c r="J23" s="157"/>
      <c r="K23" s="158"/>
      <c r="L23" s="159"/>
      <c r="M23" s="160"/>
      <c r="N23" s="161"/>
      <c r="O23" s="205"/>
      <c r="P23" s="206"/>
      <c r="Q23" s="162"/>
      <c r="R23" s="163"/>
      <c r="S23" s="164"/>
      <c r="T23" s="207"/>
      <c r="U23" s="208"/>
      <c r="V23" s="209"/>
      <c r="W23" s="210"/>
      <c r="X23" s="214"/>
      <c r="Y23" s="53">
        <f>(H23+I23+J23+K23+M23+L23+N23+O23+P23+Q23+R23+S23+T23+U23+V23+W23+X23)*4</f>
        <v>0</v>
      </c>
      <c r="Z23" s="38">
        <f t="shared" si="1"/>
        <v>0</v>
      </c>
    </row>
    <row r="24" spans="2:26" ht="18" customHeight="1" thickTop="1" thickBot="1" x14ac:dyDescent="0.5">
      <c r="B24" s="489">
        <v>1015</v>
      </c>
      <c r="C24" s="485" t="s">
        <v>55</v>
      </c>
      <c r="D24" s="490"/>
      <c r="E24" s="491" t="s">
        <v>56</v>
      </c>
      <c r="F24" s="491">
        <f>SUM(F10:F23)</f>
        <v>102</v>
      </c>
      <c r="G24" s="57">
        <v>2200</v>
      </c>
      <c r="H24" s="492"/>
      <c r="I24" s="493"/>
      <c r="J24" s="494"/>
      <c r="K24" s="495"/>
      <c r="L24" s="496"/>
      <c r="M24" s="497"/>
      <c r="N24" s="498"/>
      <c r="O24" s="499"/>
      <c r="P24" s="500"/>
      <c r="Q24" s="501"/>
      <c r="R24" s="502"/>
      <c r="S24" s="503"/>
      <c r="T24" s="504"/>
      <c r="U24" s="505"/>
      <c r="V24" s="506"/>
      <c r="W24" s="507"/>
      <c r="X24" s="508"/>
      <c r="Y24" s="509">
        <f>(H24+I24+J24+K24+M24+L24+N24+O24+P24+Q24+R24+S24+T24+U24+V24+W24+X24)*102</f>
        <v>0</v>
      </c>
      <c r="Z24" s="297">
        <f t="shared" si="1"/>
        <v>0</v>
      </c>
    </row>
    <row r="25" spans="2:26" ht="8" customHeight="1" thickTop="1" thickBot="1" x14ac:dyDescent="0.5">
      <c r="B25" s="510"/>
      <c r="C25" s="510"/>
      <c r="D25" s="511"/>
      <c r="E25" s="510"/>
      <c r="F25" s="510"/>
      <c r="G25" s="512"/>
      <c r="H25" s="513"/>
      <c r="I25" s="514"/>
      <c r="J25" s="515"/>
      <c r="K25" s="516"/>
      <c r="L25" s="517"/>
      <c r="M25" s="518"/>
      <c r="N25" s="519"/>
      <c r="O25" s="520"/>
      <c r="P25" s="521"/>
      <c r="Q25" s="522"/>
      <c r="R25" s="523"/>
      <c r="S25" s="524"/>
      <c r="T25" s="525"/>
      <c r="U25" s="526"/>
      <c r="V25" s="527"/>
      <c r="W25" s="528"/>
      <c r="X25" s="517"/>
      <c r="Y25" s="529"/>
      <c r="Z25" s="530"/>
    </row>
    <row r="26" spans="2:26" ht="42.75" customHeight="1" thickTop="1" thickBot="1" x14ac:dyDescent="0.5">
      <c r="B26" s="944" t="s">
        <v>98</v>
      </c>
      <c r="C26" s="942"/>
      <c r="D26" s="945"/>
      <c r="E26" s="942"/>
      <c r="F26" s="942"/>
      <c r="G26" s="945"/>
      <c r="H26" s="946"/>
      <c r="I26" s="947"/>
      <c r="J26" s="947"/>
      <c r="K26" s="947"/>
      <c r="L26" s="947"/>
      <c r="M26" s="947"/>
      <c r="N26" s="947"/>
      <c r="O26" s="947"/>
      <c r="P26" s="947"/>
      <c r="Q26" s="947"/>
      <c r="R26" s="947"/>
      <c r="S26" s="947"/>
      <c r="T26" s="947"/>
      <c r="U26" s="947"/>
      <c r="V26" s="947"/>
      <c r="W26" s="947"/>
      <c r="X26" s="948"/>
      <c r="Y26" s="54"/>
      <c r="Z26" s="55"/>
    </row>
    <row r="27" spans="2:26" ht="18" customHeight="1" thickTop="1" thickBot="1" x14ac:dyDescent="0.5">
      <c r="B27" s="34">
        <v>1101</v>
      </c>
      <c r="C27" s="103" t="s">
        <v>57</v>
      </c>
      <c r="D27" s="109"/>
      <c r="E27" s="41" t="s">
        <v>58</v>
      </c>
      <c r="F27" s="41">
        <v>24</v>
      </c>
      <c r="G27" s="56">
        <v>60</v>
      </c>
      <c r="H27" s="128"/>
      <c r="I27" s="254"/>
      <c r="J27" s="129"/>
      <c r="K27" s="130"/>
      <c r="L27" s="131"/>
      <c r="M27" s="132"/>
      <c r="N27" s="133"/>
      <c r="O27" s="184"/>
      <c r="P27" s="185"/>
      <c r="Q27" s="134"/>
      <c r="R27" s="135"/>
      <c r="S27" s="136"/>
      <c r="T27" s="215"/>
      <c r="U27" s="187"/>
      <c r="V27" s="188"/>
      <c r="W27" s="189"/>
      <c r="X27" s="190"/>
      <c r="Y27" s="37">
        <f>(H27+I27+J27+K27+M27+L27+N27+O27+P27+Q27+R27+S27+T27+U27+V27+W27+X27)*24</f>
        <v>0</v>
      </c>
      <c r="Z27" s="38">
        <f>(H27+I27+J27+K27+L27+M27+N27+O27+P27+Q27+R27+S27+T27)*G27+(U27+V27+W27+X27)*(G27*1.05)</f>
        <v>0</v>
      </c>
    </row>
    <row r="28" spans="2:26" ht="18" customHeight="1" thickTop="1" thickBot="1" x14ac:dyDescent="0.5">
      <c r="B28" s="50">
        <v>1102</v>
      </c>
      <c r="C28" s="104" t="s">
        <v>137</v>
      </c>
      <c r="D28" s="110"/>
      <c r="E28" s="40" t="s">
        <v>47</v>
      </c>
      <c r="F28" s="40">
        <v>16</v>
      </c>
      <c r="G28" s="57">
        <v>60</v>
      </c>
      <c r="H28" s="166"/>
      <c r="I28" s="257"/>
      <c r="J28" s="157"/>
      <c r="K28" s="158"/>
      <c r="L28" s="159"/>
      <c r="M28" s="160"/>
      <c r="N28" s="161"/>
      <c r="O28" s="205"/>
      <c r="P28" s="206"/>
      <c r="Q28" s="162"/>
      <c r="R28" s="163"/>
      <c r="S28" s="164"/>
      <c r="T28" s="216"/>
      <c r="U28" s="208"/>
      <c r="V28" s="209"/>
      <c r="W28" s="210"/>
      <c r="X28" s="214"/>
      <c r="Y28" s="49">
        <f>(H28+I28+J28+K28+M28+L28+N28+O28+P28+Q28+R28+S28+T28+U28+V28+W28+X28)*16</f>
        <v>0</v>
      </c>
      <c r="Z28" s="38">
        <f t="shared" ref="Z28:Z48" si="3">(H28+I28+J28+K28+L28+M28+N28+O28+P28+Q28+R28+S28+T28)*G28+(U28+V28+W28+X28)*(G28*1.05)</f>
        <v>0</v>
      </c>
    </row>
    <row r="29" spans="2:26" ht="18" customHeight="1" thickTop="1" thickBot="1" x14ac:dyDescent="0.5">
      <c r="B29" s="43">
        <v>1103</v>
      </c>
      <c r="C29" s="105" t="s">
        <v>136</v>
      </c>
      <c r="D29" s="101"/>
      <c r="E29" s="44" t="s">
        <v>47</v>
      </c>
      <c r="F29" s="44">
        <v>10</v>
      </c>
      <c r="G29" s="45">
        <v>40</v>
      </c>
      <c r="H29" s="146"/>
      <c r="I29" s="256"/>
      <c r="J29" s="147"/>
      <c r="K29" s="148"/>
      <c r="L29" s="149"/>
      <c r="M29" s="150"/>
      <c r="N29" s="151"/>
      <c r="O29" s="198"/>
      <c r="P29" s="199"/>
      <c r="Q29" s="152"/>
      <c r="R29" s="153"/>
      <c r="S29" s="154"/>
      <c r="T29" s="217"/>
      <c r="U29" s="201"/>
      <c r="V29" s="202"/>
      <c r="W29" s="203"/>
      <c r="X29" s="204"/>
      <c r="Y29" s="49">
        <f t="shared" ref="Y29:Y30" si="4">(H29+I29+J29+K29+M29+L29+N29+O29+P29+Q29+R29+S29+T29+U29+V29+W29+X29)*10</f>
        <v>0</v>
      </c>
      <c r="Z29" s="38">
        <f t="shared" si="3"/>
        <v>0</v>
      </c>
    </row>
    <row r="30" spans="2:26" ht="18" customHeight="1" thickTop="1" thickBot="1" x14ac:dyDescent="0.5">
      <c r="B30" s="39">
        <v>1104</v>
      </c>
      <c r="C30" s="106" t="s">
        <v>93</v>
      </c>
      <c r="D30" s="111"/>
      <c r="E30" s="41" t="s">
        <v>53</v>
      </c>
      <c r="F30" s="41">
        <v>10</v>
      </c>
      <c r="G30" s="42">
        <v>180</v>
      </c>
      <c r="H30" s="137"/>
      <c r="I30" s="255"/>
      <c r="J30" s="138"/>
      <c r="K30" s="139"/>
      <c r="L30" s="140"/>
      <c r="M30" s="141"/>
      <c r="N30" s="142"/>
      <c r="O30" s="191"/>
      <c r="P30" s="192"/>
      <c r="Q30" s="143"/>
      <c r="R30" s="144"/>
      <c r="S30" s="145"/>
      <c r="T30" s="218"/>
      <c r="U30" s="194"/>
      <c r="V30" s="195"/>
      <c r="W30" s="196"/>
      <c r="X30" s="197"/>
      <c r="Y30" s="49">
        <f t="shared" si="4"/>
        <v>0</v>
      </c>
      <c r="Z30" s="38">
        <f t="shared" si="3"/>
        <v>0</v>
      </c>
    </row>
    <row r="31" spans="2:26" ht="18" customHeight="1" thickTop="1" thickBot="1" x14ac:dyDescent="0.5">
      <c r="B31" s="39">
        <v>1105</v>
      </c>
      <c r="C31" s="107" t="s">
        <v>94</v>
      </c>
      <c r="D31" s="110"/>
      <c r="E31" s="40" t="s">
        <v>50</v>
      </c>
      <c r="F31" s="40">
        <v>6</v>
      </c>
      <c r="G31" s="57">
        <v>190</v>
      </c>
      <c r="H31" s="166"/>
      <c r="I31" s="257"/>
      <c r="J31" s="157"/>
      <c r="K31" s="158"/>
      <c r="L31" s="159"/>
      <c r="M31" s="160"/>
      <c r="N31" s="161"/>
      <c r="O31" s="205"/>
      <c r="P31" s="206"/>
      <c r="Q31" s="162"/>
      <c r="R31" s="163"/>
      <c r="S31" s="164"/>
      <c r="T31" s="216"/>
      <c r="U31" s="208"/>
      <c r="V31" s="209"/>
      <c r="W31" s="210"/>
      <c r="X31" s="214"/>
      <c r="Y31" s="49">
        <f>(H31+I31+J31+K31+M31+L31+N31+O31+P31+Q31+R31+S31+T31+U31+V31+W31+X31)*6</f>
        <v>0</v>
      </c>
      <c r="Z31" s="38">
        <f t="shared" si="3"/>
        <v>0</v>
      </c>
    </row>
    <row r="32" spans="2:26" ht="18" customHeight="1" thickTop="1" thickBot="1" x14ac:dyDescent="0.5">
      <c r="B32" s="43">
        <v>1106</v>
      </c>
      <c r="C32" s="99" t="s">
        <v>95</v>
      </c>
      <c r="D32" s="101"/>
      <c r="E32" s="44" t="s">
        <v>51</v>
      </c>
      <c r="F32" s="44">
        <v>4</v>
      </c>
      <c r="G32" s="45">
        <v>180</v>
      </c>
      <c r="H32" s="146"/>
      <c r="I32" s="256"/>
      <c r="J32" s="147"/>
      <c r="K32" s="148"/>
      <c r="L32" s="149"/>
      <c r="M32" s="150"/>
      <c r="N32" s="151"/>
      <c r="O32" s="198"/>
      <c r="P32" s="199"/>
      <c r="Q32" s="152"/>
      <c r="R32" s="153"/>
      <c r="S32" s="154"/>
      <c r="T32" s="217"/>
      <c r="U32" s="201"/>
      <c r="V32" s="202"/>
      <c r="W32" s="203"/>
      <c r="X32" s="204"/>
      <c r="Y32" s="49">
        <f>(H32+I32+J32+K32+M32+L32+N32+O32+P32+Q32+R32+S32+T32+U32+V32+W32+X32)*4</f>
        <v>0</v>
      </c>
      <c r="Z32" s="38">
        <f t="shared" si="3"/>
        <v>0</v>
      </c>
    </row>
    <row r="33" spans="2:26" ht="18" customHeight="1" thickTop="1" thickBot="1" x14ac:dyDescent="0.5">
      <c r="B33" s="39">
        <v>1107</v>
      </c>
      <c r="C33" s="106" t="s">
        <v>96</v>
      </c>
      <c r="D33" s="111"/>
      <c r="E33" s="41" t="s">
        <v>52</v>
      </c>
      <c r="F33" s="41">
        <v>2</v>
      </c>
      <c r="G33" s="42">
        <v>180</v>
      </c>
      <c r="H33" s="137"/>
      <c r="I33" s="255"/>
      <c r="J33" s="138"/>
      <c r="K33" s="139"/>
      <c r="L33" s="140"/>
      <c r="M33" s="141"/>
      <c r="N33" s="142"/>
      <c r="O33" s="191"/>
      <c r="P33" s="192"/>
      <c r="Q33" s="143"/>
      <c r="R33" s="144"/>
      <c r="S33" s="145"/>
      <c r="T33" s="218"/>
      <c r="U33" s="194"/>
      <c r="V33" s="195"/>
      <c r="W33" s="196"/>
      <c r="X33" s="197"/>
      <c r="Y33" s="49">
        <f>(H33+I33+J33+K33+M33+L33+N33+O33+P33+Q33+R33+S33+T33+U33+V33+W33+X33)*2</f>
        <v>0</v>
      </c>
      <c r="Z33" s="38">
        <f t="shared" si="3"/>
        <v>0</v>
      </c>
    </row>
    <row r="34" spans="2:26" ht="18" customHeight="1" thickTop="1" thickBot="1" x14ac:dyDescent="0.5">
      <c r="B34" s="50">
        <v>1108</v>
      </c>
      <c r="C34" s="104" t="s">
        <v>135</v>
      </c>
      <c r="D34" s="110"/>
      <c r="E34" s="40" t="s">
        <v>48</v>
      </c>
      <c r="F34" s="40">
        <v>12</v>
      </c>
      <c r="G34" s="57">
        <v>60</v>
      </c>
      <c r="H34" s="166"/>
      <c r="I34" s="257"/>
      <c r="J34" s="157"/>
      <c r="K34" s="158"/>
      <c r="L34" s="159"/>
      <c r="M34" s="160"/>
      <c r="N34" s="161"/>
      <c r="O34" s="205"/>
      <c r="P34" s="206"/>
      <c r="Q34" s="162"/>
      <c r="R34" s="163"/>
      <c r="S34" s="164"/>
      <c r="T34" s="216"/>
      <c r="U34" s="208"/>
      <c r="V34" s="209"/>
      <c r="W34" s="210"/>
      <c r="X34" s="214"/>
      <c r="Y34" s="49">
        <f t="shared" ref="Y34:Y37" si="5">(H34+I34+J34+K34+M34+L34+N34+O34+P34+Q34+R34+S34+T34+U34+V34+W34+X34)*12</f>
        <v>0</v>
      </c>
      <c r="Z34" s="38">
        <f t="shared" si="3"/>
        <v>0</v>
      </c>
    </row>
    <row r="35" spans="2:26" ht="18" customHeight="1" thickTop="1" thickBot="1" x14ac:dyDescent="0.5">
      <c r="B35" s="43">
        <v>1109</v>
      </c>
      <c r="C35" s="105" t="s">
        <v>134</v>
      </c>
      <c r="D35" s="101"/>
      <c r="E35" s="44" t="s">
        <v>48</v>
      </c>
      <c r="F35" s="44">
        <v>12</v>
      </c>
      <c r="G35" s="45">
        <v>60</v>
      </c>
      <c r="H35" s="146"/>
      <c r="I35" s="256"/>
      <c r="J35" s="147"/>
      <c r="K35" s="148"/>
      <c r="L35" s="149"/>
      <c r="M35" s="150"/>
      <c r="N35" s="151"/>
      <c r="O35" s="198"/>
      <c r="P35" s="199"/>
      <c r="Q35" s="152"/>
      <c r="R35" s="153"/>
      <c r="S35" s="154"/>
      <c r="T35" s="217"/>
      <c r="U35" s="201"/>
      <c r="V35" s="202"/>
      <c r="W35" s="203"/>
      <c r="X35" s="204"/>
      <c r="Y35" s="49">
        <f t="shared" si="5"/>
        <v>0</v>
      </c>
      <c r="Z35" s="38">
        <f t="shared" si="3"/>
        <v>0</v>
      </c>
    </row>
    <row r="36" spans="2:26" ht="18" customHeight="1" thickTop="1" thickBot="1" x14ac:dyDescent="0.5">
      <c r="B36" s="39">
        <v>1110</v>
      </c>
      <c r="C36" s="106" t="s">
        <v>133</v>
      </c>
      <c r="D36" s="111"/>
      <c r="E36" s="41" t="s">
        <v>48</v>
      </c>
      <c r="F36" s="41">
        <v>10</v>
      </c>
      <c r="G36" s="42">
        <v>80</v>
      </c>
      <c r="H36" s="137"/>
      <c r="I36" s="255"/>
      <c r="J36" s="138"/>
      <c r="K36" s="139"/>
      <c r="L36" s="140"/>
      <c r="M36" s="141"/>
      <c r="N36" s="142"/>
      <c r="O36" s="191"/>
      <c r="P36" s="192"/>
      <c r="Q36" s="143"/>
      <c r="R36" s="144"/>
      <c r="S36" s="145"/>
      <c r="T36" s="218"/>
      <c r="U36" s="194"/>
      <c r="V36" s="195"/>
      <c r="W36" s="196"/>
      <c r="X36" s="197"/>
      <c r="Y36" s="49">
        <f>(H36+I36+J36+K36+M36+L36+N36+O36+P36+Q36+R36+S36+T36+U36+V36+W36+X36)*10</f>
        <v>0</v>
      </c>
      <c r="Z36" s="38">
        <f t="shared" si="3"/>
        <v>0</v>
      </c>
    </row>
    <row r="37" spans="2:26" ht="18" customHeight="1" thickTop="1" thickBot="1" x14ac:dyDescent="0.5">
      <c r="B37" s="39">
        <v>1111</v>
      </c>
      <c r="C37" s="107" t="s">
        <v>132</v>
      </c>
      <c r="D37" s="110"/>
      <c r="E37" s="40" t="s">
        <v>53</v>
      </c>
      <c r="F37" s="40">
        <v>12</v>
      </c>
      <c r="G37" s="57">
        <v>110</v>
      </c>
      <c r="H37" s="166"/>
      <c r="I37" s="257"/>
      <c r="J37" s="157"/>
      <c r="K37" s="158"/>
      <c r="L37" s="159"/>
      <c r="M37" s="160"/>
      <c r="N37" s="161"/>
      <c r="O37" s="205"/>
      <c r="P37" s="206"/>
      <c r="Q37" s="162"/>
      <c r="R37" s="163"/>
      <c r="S37" s="164"/>
      <c r="T37" s="216"/>
      <c r="U37" s="208"/>
      <c r="V37" s="209"/>
      <c r="W37" s="210"/>
      <c r="X37" s="214"/>
      <c r="Y37" s="49">
        <f t="shared" si="5"/>
        <v>0</v>
      </c>
      <c r="Z37" s="38">
        <f t="shared" si="3"/>
        <v>0</v>
      </c>
    </row>
    <row r="38" spans="2:26" ht="18" customHeight="1" thickTop="1" thickBot="1" x14ac:dyDescent="0.5">
      <c r="B38" s="43">
        <v>1112</v>
      </c>
      <c r="C38" s="105" t="s">
        <v>131</v>
      </c>
      <c r="D38" s="101"/>
      <c r="E38" s="44" t="s">
        <v>49</v>
      </c>
      <c r="F38" s="44">
        <v>20</v>
      </c>
      <c r="G38" s="45">
        <v>150</v>
      </c>
      <c r="H38" s="146"/>
      <c r="I38" s="256"/>
      <c r="J38" s="147"/>
      <c r="K38" s="148"/>
      <c r="L38" s="149"/>
      <c r="M38" s="150"/>
      <c r="N38" s="151"/>
      <c r="O38" s="198"/>
      <c r="P38" s="199"/>
      <c r="Q38" s="152"/>
      <c r="R38" s="153"/>
      <c r="S38" s="154"/>
      <c r="T38" s="217"/>
      <c r="U38" s="201"/>
      <c r="V38" s="202"/>
      <c r="W38" s="203"/>
      <c r="X38" s="204"/>
      <c r="Y38" s="49">
        <f t="shared" ref="Y38" si="6">(H38+I38+J38+K38+M38+L38+N38+O38+P38+Q38+R38+S38+T38+U38+V38+W38+X38)*20</f>
        <v>0</v>
      </c>
      <c r="Z38" s="38">
        <f t="shared" si="3"/>
        <v>0</v>
      </c>
    </row>
    <row r="39" spans="2:26" ht="18" customHeight="1" thickTop="1" thickBot="1" x14ac:dyDescent="0.5">
      <c r="B39" s="39">
        <v>1113</v>
      </c>
      <c r="C39" s="106" t="s">
        <v>130</v>
      </c>
      <c r="D39" s="111"/>
      <c r="E39" s="41" t="s">
        <v>49</v>
      </c>
      <c r="F39" s="41">
        <v>4</v>
      </c>
      <c r="G39" s="42">
        <v>70</v>
      </c>
      <c r="H39" s="137"/>
      <c r="I39" s="255"/>
      <c r="J39" s="138"/>
      <c r="K39" s="139"/>
      <c r="L39" s="140"/>
      <c r="M39" s="141"/>
      <c r="N39" s="142"/>
      <c r="O39" s="191"/>
      <c r="P39" s="192"/>
      <c r="Q39" s="143"/>
      <c r="R39" s="144"/>
      <c r="S39" s="145"/>
      <c r="T39" s="218"/>
      <c r="U39" s="194"/>
      <c r="V39" s="195"/>
      <c r="W39" s="196"/>
      <c r="X39" s="197"/>
      <c r="Y39" s="49">
        <f>(H39+I39+J39+K39+M39+L39+N39+O39+P39+Q39+R39+S39+T39+U39+V39+W39+X39)*4</f>
        <v>0</v>
      </c>
      <c r="Z39" s="38">
        <f t="shared" si="3"/>
        <v>0</v>
      </c>
    </row>
    <row r="40" spans="2:26" ht="18" customHeight="1" thickTop="1" thickBot="1" x14ac:dyDescent="0.5">
      <c r="B40" s="50">
        <v>1114</v>
      </c>
      <c r="C40" s="107" t="s">
        <v>138</v>
      </c>
      <c r="D40" s="110"/>
      <c r="E40" s="95" t="s">
        <v>49</v>
      </c>
      <c r="F40" s="40">
        <v>10</v>
      </c>
      <c r="G40" s="57">
        <v>150</v>
      </c>
      <c r="H40" s="166"/>
      <c r="I40" s="257"/>
      <c r="J40" s="157"/>
      <c r="K40" s="158"/>
      <c r="L40" s="159"/>
      <c r="M40" s="160"/>
      <c r="N40" s="161"/>
      <c r="O40" s="205"/>
      <c r="P40" s="206"/>
      <c r="Q40" s="162"/>
      <c r="R40" s="163"/>
      <c r="S40" s="164"/>
      <c r="T40" s="216"/>
      <c r="U40" s="208"/>
      <c r="V40" s="209"/>
      <c r="W40" s="210"/>
      <c r="X40" s="214"/>
      <c r="Y40" s="49">
        <f>(H40+I40+J40+K40+M40+L40+N40+O40+P40+Q40+R40+S40+T40+U40+V40+W40+X40)*10</f>
        <v>0</v>
      </c>
      <c r="Z40" s="38">
        <f t="shared" si="3"/>
        <v>0</v>
      </c>
    </row>
    <row r="41" spans="2:26" ht="18" customHeight="1" thickTop="1" thickBot="1" x14ac:dyDescent="0.5">
      <c r="B41" s="43">
        <v>1115</v>
      </c>
      <c r="C41" s="105" t="s">
        <v>139</v>
      </c>
      <c r="D41" s="101"/>
      <c r="E41" s="44" t="s">
        <v>50</v>
      </c>
      <c r="F41" s="44">
        <v>8</v>
      </c>
      <c r="G41" s="45">
        <v>160</v>
      </c>
      <c r="H41" s="146"/>
      <c r="I41" s="256"/>
      <c r="J41" s="147"/>
      <c r="K41" s="148"/>
      <c r="L41" s="149"/>
      <c r="M41" s="150"/>
      <c r="N41" s="151"/>
      <c r="O41" s="198"/>
      <c r="P41" s="199"/>
      <c r="Q41" s="152"/>
      <c r="R41" s="153"/>
      <c r="S41" s="154"/>
      <c r="T41" s="217"/>
      <c r="U41" s="201"/>
      <c r="V41" s="202"/>
      <c r="W41" s="203"/>
      <c r="X41" s="204"/>
      <c r="Y41" s="49">
        <f>(H41+I41+J41+K41+M41+L41+N41+O41+P41+Q41+R41+S41+T41+U41+V41+W41+X41)*8</f>
        <v>0</v>
      </c>
      <c r="Z41" s="38">
        <f t="shared" si="3"/>
        <v>0</v>
      </c>
    </row>
    <row r="42" spans="2:26" ht="18" customHeight="1" thickTop="1" thickBot="1" x14ac:dyDescent="0.5">
      <c r="B42" s="39">
        <v>1116</v>
      </c>
      <c r="C42" s="103" t="s">
        <v>140</v>
      </c>
      <c r="D42" s="111"/>
      <c r="E42" s="41" t="s">
        <v>50</v>
      </c>
      <c r="F42" s="41">
        <v>6</v>
      </c>
      <c r="G42" s="42">
        <v>130</v>
      </c>
      <c r="H42" s="137"/>
      <c r="I42" s="255"/>
      <c r="J42" s="138"/>
      <c r="K42" s="139"/>
      <c r="L42" s="140"/>
      <c r="M42" s="141"/>
      <c r="N42" s="142"/>
      <c r="O42" s="191"/>
      <c r="P42" s="192"/>
      <c r="Q42" s="143"/>
      <c r="R42" s="144"/>
      <c r="S42" s="145"/>
      <c r="T42" s="218"/>
      <c r="U42" s="194"/>
      <c r="V42" s="195"/>
      <c r="W42" s="196"/>
      <c r="X42" s="197"/>
      <c r="Y42" s="49">
        <f t="shared" ref="Y42:Y43" si="7">(H42+I42+J42+K42+M42+L42+N42+O42+P42+Q42+R42+S42+T42+U42+V42+W42+X42)*6</f>
        <v>0</v>
      </c>
      <c r="Z42" s="38">
        <f t="shared" si="3"/>
        <v>0</v>
      </c>
    </row>
    <row r="43" spans="2:26" ht="18" customHeight="1" thickTop="1" thickBot="1" x14ac:dyDescent="0.5">
      <c r="B43" s="39">
        <v>1117</v>
      </c>
      <c r="C43" s="104" t="s">
        <v>141</v>
      </c>
      <c r="D43" s="110"/>
      <c r="E43" s="40" t="s">
        <v>50</v>
      </c>
      <c r="F43" s="40">
        <v>6</v>
      </c>
      <c r="G43" s="51">
        <v>150</v>
      </c>
      <c r="H43" s="166"/>
      <c r="I43" s="257"/>
      <c r="J43" s="157"/>
      <c r="K43" s="158"/>
      <c r="L43" s="159"/>
      <c r="M43" s="160"/>
      <c r="N43" s="161"/>
      <c r="O43" s="205"/>
      <c r="P43" s="206"/>
      <c r="Q43" s="162"/>
      <c r="R43" s="163"/>
      <c r="S43" s="164"/>
      <c r="T43" s="216"/>
      <c r="U43" s="208"/>
      <c r="V43" s="209"/>
      <c r="W43" s="210"/>
      <c r="X43" s="214"/>
      <c r="Y43" s="49">
        <f t="shared" si="7"/>
        <v>0</v>
      </c>
      <c r="Z43" s="38">
        <f t="shared" si="3"/>
        <v>0</v>
      </c>
    </row>
    <row r="44" spans="2:26" ht="18" customHeight="1" thickTop="1" thickBot="1" x14ac:dyDescent="0.5">
      <c r="B44" s="43">
        <v>1118</v>
      </c>
      <c r="C44" s="99" t="s">
        <v>97</v>
      </c>
      <c r="D44" s="101"/>
      <c r="E44" s="44" t="s">
        <v>54</v>
      </c>
      <c r="F44" s="44">
        <v>4</v>
      </c>
      <c r="G44" s="45">
        <v>200</v>
      </c>
      <c r="H44" s="146"/>
      <c r="I44" s="256"/>
      <c r="J44" s="147"/>
      <c r="K44" s="148"/>
      <c r="L44" s="149"/>
      <c r="M44" s="150"/>
      <c r="N44" s="151"/>
      <c r="O44" s="198"/>
      <c r="P44" s="199"/>
      <c r="Q44" s="152"/>
      <c r="R44" s="153"/>
      <c r="S44" s="154"/>
      <c r="T44" s="217"/>
      <c r="U44" s="201"/>
      <c r="V44" s="202"/>
      <c r="W44" s="203"/>
      <c r="X44" s="204"/>
      <c r="Y44" s="49">
        <f>(H44+I44+J44+K44+M44+L44+N44+O44+P44+Q44+R44+S44+T44+U44+V44+W44+X44)*4</f>
        <v>0</v>
      </c>
      <c r="Z44" s="38">
        <f t="shared" si="3"/>
        <v>0</v>
      </c>
    </row>
    <row r="45" spans="2:26" ht="18" customHeight="1" thickTop="1" thickBot="1" x14ac:dyDescent="0.5">
      <c r="B45" s="39">
        <v>1119</v>
      </c>
      <c r="C45" s="103" t="s">
        <v>142</v>
      </c>
      <c r="D45" s="111"/>
      <c r="E45" s="41" t="s">
        <v>51</v>
      </c>
      <c r="F45" s="41">
        <v>4</v>
      </c>
      <c r="G45" s="42">
        <v>150</v>
      </c>
      <c r="H45" s="137"/>
      <c r="I45" s="255"/>
      <c r="J45" s="138"/>
      <c r="K45" s="139"/>
      <c r="L45" s="140"/>
      <c r="M45" s="141"/>
      <c r="N45" s="142"/>
      <c r="O45" s="191"/>
      <c r="P45" s="192"/>
      <c r="Q45" s="143"/>
      <c r="R45" s="144"/>
      <c r="S45" s="145"/>
      <c r="T45" s="218"/>
      <c r="U45" s="194"/>
      <c r="V45" s="195"/>
      <c r="W45" s="196"/>
      <c r="X45" s="197"/>
      <c r="Y45" s="49">
        <f>(H45+I45+J45+K45+M45+L45+N45+O45+P45+Q45+R45+S45+T45+U45+V45+W45+X45)*4</f>
        <v>0</v>
      </c>
      <c r="Z45" s="38">
        <f t="shared" si="3"/>
        <v>0</v>
      </c>
    </row>
    <row r="46" spans="2:26" ht="18" customHeight="1" thickTop="1" thickBot="1" x14ac:dyDescent="0.5">
      <c r="B46" s="50">
        <v>1120</v>
      </c>
      <c r="C46" s="104" t="s">
        <v>129</v>
      </c>
      <c r="D46" s="110"/>
      <c r="E46" s="40" t="s">
        <v>52</v>
      </c>
      <c r="F46" s="40">
        <v>2</v>
      </c>
      <c r="G46" s="51">
        <v>150</v>
      </c>
      <c r="H46" s="166"/>
      <c r="I46" s="257"/>
      <c r="J46" s="157"/>
      <c r="K46" s="158"/>
      <c r="L46" s="159"/>
      <c r="M46" s="160"/>
      <c r="N46" s="161"/>
      <c r="O46" s="205"/>
      <c r="P46" s="206"/>
      <c r="Q46" s="162"/>
      <c r="R46" s="163"/>
      <c r="S46" s="164"/>
      <c r="T46" s="216"/>
      <c r="U46" s="208"/>
      <c r="V46" s="209"/>
      <c r="W46" s="210"/>
      <c r="X46" s="214"/>
      <c r="Y46" s="49">
        <f t="shared" ref="Y46:Y47" si="8">(H46+I46+J46+K46+M46+L46+N46+O46+P46+Q46+R46+S46+T46+U46+V46+W46+X46)*2</f>
        <v>0</v>
      </c>
      <c r="Z46" s="38">
        <f t="shared" si="3"/>
        <v>0</v>
      </c>
    </row>
    <row r="47" spans="2:26" ht="18" customHeight="1" thickTop="1" thickBot="1" x14ac:dyDescent="0.5">
      <c r="B47" s="43">
        <v>1121</v>
      </c>
      <c r="C47" s="105" t="s">
        <v>128</v>
      </c>
      <c r="D47" s="101"/>
      <c r="E47" s="44" t="s">
        <v>52</v>
      </c>
      <c r="F47" s="44">
        <v>2</v>
      </c>
      <c r="G47" s="45">
        <v>150</v>
      </c>
      <c r="H47" s="146"/>
      <c r="I47" s="256"/>
      <c r="J47" s="147"/>
      <c r="K47" s="148"/>
      <c r="L47" s="149"/>
      <c r="M47" s="150"/>
      <c r="N47" s="151"/>
      <c r="O47" s="198"/>
      <c r="P47" s="199"/>
      <c r="Q47" s="152"/>
      <c r="R47" s="153"/>
      <c r="S47" s="154"/>
      <c r="T47" s="217"/>
      <c r="U47" s="201"/>
      <c r="V47" s="202"/>
      <c r="W47" s="203"/>
      <c r="X47" s="204"/>
      <c r="Y47" s="47">
        <f t="shared" si="8"/>
        <v>0</v>
      </c>
      <c r="Z47" s="38">
        <f t="shared" si="3"/>
        <v>0</v>
      </c>
    </row>
    <row r="48" spans="2:26" ht="18" customHeight="1" thickTop="1" thickBot="1" x14ac:dyDescent="0.5">
      <c r="B48" s="58">
        <v>1122</v>
      </c>
      <c r="C48" s="108" t="s">
        <v>60</v>
      </c>
      <c r="D48" s="112"/>
      <c r="E48" s="59" t="s">
        <v>56</v>
      </c>
      <c r="F48" s="59">
        <f>SUM(F27:F47)</f>
        <v>184</v>
      </c>
      <c r="G48" s="60">
        <v>2550</v>
      </c>
      <c r="H48" s="167"/>
      <c r="I48" s="322"/>
      <c r="J48" s="168"/>
      <c r="K48" s="169"/>
      <c r="L48" s="170"/>
      <c r="M48" s="171"/>
      <c r="N48" s="172"/>
      <c r="O48" s="219"/>
      <c r="P48" s="220"/>
      <c r="Q48" s="173"/>
      <c r="R48" s="174"/>
      <c r="S48" s="175"/>
      <c r="T48" s="221"/>
      <c r="U48" s="222"/>
      <c r="V48" s="223"/>
      <c r="W48" s="224"/>
      <c r="X48" s="170"/>
      <c r="Y48" s="61">
        <f>(H48+I48+J48+K48+M48+L48+N48+O48+P48+Q48+R48+S48+T48+U48+V48+W48+X48)*184</f>
        <v>0</v>
      </c>
      <c r="Z48" s="38">
        <f t="shared" si="3"/>
        <v>0</v>
      </c>
    </row>
    <row r="49" spans="2:26" ht="8" customHeight="1" thickTop="1" thickBot="1" x14ac:dyDescent="0.5">
      <c r="B49" s="510"/>
      <c r="C49" s="510"/>
      <c r="D49" s="511"/>
      <c r="E49" s="510"/>
      <c r="F49" s="510"/>
      <c r="G49" s="512"/>
      <c r="H49" s="513"/>
      <c r="I49" s="514"/>
      <c r="J49" s="515"/>
      <c r="K49" s="516"/>
      <c r="L49" s="517"/>
      <c r="M49" s="518"/>
      <c r="N49" s="519"/>
      <c r="O49" s="520"/>
      <c r="P49" s="521"/>
      <c r="Q49" s="522"/>
      <c r="R49" s="523"/>
      <c r="S49" s="524"/>
      <c r="T49" s="525"/>
      <c r="U49" s="526"/>
      <c r="V49" s="527"/>
      <c r="W49" s="528"/>
      <c r="X49" s="517"/>
      <c r="Y49" s="529"/>
      <c r="Z49" s="530"/>
    </row>
    <row r="50" spans="2:26" ht="42.75" customHeight="1" thickTop="1" thickBot="1" x14ac:dyDescent="0.5">
      <c r="B50" s="949" t="s">
        <v>61</v>
      </c>
      <c r="C50" s="948"/>
      <c r="D50" s="948"/>
      <c r="E50" s="948"/>
      <c r="F50" s="948"/>
      <c r="G50" s="948"/>
      <c r="H50" s="950"/>
      <c r="I50" s="948"/>
      <c r="J50" s="948"/>
      <c r="K50" s="948"/>
      <c r="L50" s="948"/>
      <c r="M50" s="948"/>
      <c r="N50" s="948"/>
      <c r="O50" s="948"/>
      <c r="P50" s="948"/>
      <c r="Q50" s="948"/>
      <c r="R50" s="948"/>
      <c r="S50" s="948"/>
      <c r="T50" s="948"/>
      <c r="U50" s="948"/>
      <c r="V50" s="948"/>
      <c r="W50" s="948"/>
      <c r="X50" s="948"/>
      <c r="Y50" s="531"/>
      <c r="Z50" s="532"/>
    </row>
    <row r="51" spans="2:26" ht="18" customHeight="1" thickTop="1" thickBot="1" x14ac:dyDescent="0.5">
      <c r="B51" s="43">
        <v>1201</v>
      </c>
      <c r="C51" s="99" t="s">
        <v>143</v>
      </c>
      <c r="D51" s="101"/>
      <c r="E51" s="96" t="s">
        <v>47</v>
      </c>
      <c r="F51" s="44">
        <v>16</v>
      </c>
      <c r="G51" s="45">
        <v>75</v>
      </c>
      <c r="H51" s="146"/>
      <c r="I51" s="256"/>
      <c r="J51" s="147"/>
      <c r="K51" s="148"/>
      <c r="L51" s="149"/>
      <c r="M51" s="150"/>
      <c r="N51" s="151"/>
      <c r="O51" s="198"/>
      <c r="P51" s="199"/>
      <c r="Q51" s="152"/>
      <c r="R51" s="153"/>
      <c r="S51" s="154"/>
      <c r="T51" s="217"/>
      <c r="U51" s="201"/>
      <c r="V51" s="202"/>
      <c r="W51" s="203"/>
      <c r="X51" s="204"/>
      <c r="Y51" s="47">
        <f>(H51+I51+J51+K51+M51+L51+N51+O51+P51+Q51+R51+S51+T51+U51+V51+W51+X51)*16</f>
        <v>0</v>
      </c>
      <c r="Z51" s="38">
        <f>(H51+I51+J51+K51+L51+M51+N51+O51+P51+Q51+R51+S51+T51)*G51+(U51+V51+W51+X51)*(G51*1.05)</f>
        <v>0</v>
      </c>
    </row>
    <row r="52" spans="2:26" ht="18" customHeight="1" thickTop="1" thickBot="1" x14ac:dyDescent="0.5">
      <c r="B52" s="62">
        <v>1202</v>
      </c>
      <c r="C52" s="100" t="s">
        <v>144</v>
      </c>
      <c r="D52" s="102"/>
      <c r="E52" s="98" t="s">
        <v>48</v>
      </c>
      <c r="F52" s="63">
        <v>10</v>
      </c>
      <c r="G52" s="64">
        <v>85</v>
      </c>
      <c r="H52" s="225"/>
      <c r="I52" s="323"/>
      <c r="J52" s="176"/>
      <c r="K52" s="177"/>
      <c r="L52" s="178"/>
      <c r="M52" s="179"/>
      <c r="N52" s="180"/>
      <c r="O52" s="226"/>
      <c r="P52" s="227"/>
      <c r="Q52" s="181"/>
      <c r="R52" s="182"/>
      <c r="S52" s="183"/>
      <c r="T52" s="228"/>
      <c r="U52" s="229"/>
      <c r="V52" s="230"/>
      <c r="W52" s="231"/>
      <c r="X52" s="232"/>
      <c r="Y52" s="61">
        <f>(H52+I52+J52+K52+M52+L52+N52+O52+P52+Q52+R52+S52+T52+U52+V52+W52+X52)*10</f>
        <v>0</v>
      </c>
      <c r="Z52" s="65">
        <f>(H52+I52+J52+K52+L52+M52+N52+O52+P52+Q52+R52+S52+T52)*G52+(U52+V52+W52+X52)*(G52*1.05)</f>
        <v>0</v>
      </c>
    </row>
    <row r="53" spans="2:26" ht="8" customHeight="1" thickTop="1" x14ac:dyDescent="0.45">
      <c r="B53" s="712"/>
      <c r="C53" s="713"/>
      <c r="D53" s="714"/>
      <c r="E53" s="713"/>
      <c r="F53" s="712"/>
      <c r="G53" s="715"/>
      <c r="H53" s="716"/>
      <c r="I53" s="717"/>
      <c r="J53" s="718"/>
      <c r="K53" s="719"/>
      <c r="L53" s="720"/>
      <c r="M53" s="721"/>
      <c r="N53" s="722"/>
      <c r="O53" s="723"/>
      <c r="P53" s="724"/>
      <c r="Q53" s="725"/>
      <c r="R53" s="726"/>
      <c r="S53" s="727"/>
      <c r="T53" s="728"/>
      <c r="U53" s="729"/>
      <c r="V53" s="730"/>
      <c r="W53" s="731"/>
      <c r="X53" s="720"/>
      <c r="Y53" s="732"/>
      <c r="Z53" s="733"/>
    </row>
    <row r="54" spans="2:26" ht="42.75" customHeight="1" thickBot="1" x14ac:dyDescent="0.85">
      <c r="B54" s="1014" t="s">
        <v>374</v>
      </c>
      <c r="C54" s="1008"/>
      <c r="D54" s="1008"/>
      <c r="E54" s="1008"/>
      <c r="F54" s="1008"/>
      <c r="G54" s="1008"/>
      <c r="H54" s="1009"/>
      <c r="I54" s="1008"/>
      <c r="J54" s="1008"/>
      <c r="K54" s="1008"/>
      <c r="L54" s="1008"/>
      <c r="M54" s="1008"/>
      <c r="N54" s="1008"/>
      <c r="O54" s="1008"/>
      <c r="P54" s="1008"/>
      <c r="Q54" s="1008"/>
      <c r="R54" s="1008"/>
      <c r="S54" s="1008"/>
      <c r="T54" s="1008"/>
      <c r="U54" s="1008"/>
      <c r="V54" s="1008"/>
      <c r="W54" s="1008"/>
      <c r="X54" s="1008"/>
      <c r="Y54" s="1008"/>
      <c r="Z54" s="1008"/>
    </row>
    <row r="55" spans="2:26" ht="18" customHeight="1" thickTop="1" thickBot="1" x14ac:dyDescent="0.5">
      <c r="B55" s="50">
        <v>1301</v>
      </c>
      <c r="C55" s="40" t="s">
        <v>378</v>
      </c>
      <c r="D55" s="1040"/>
      <c r="E55" s="40" t="s">
        <v>48</v>
      </c>
      <c r="F55" s="40">
        <v>16</v>
      </c>
      <c r="G55" s="1041"/>
      <c r="H55" s="1042"/>
      <c r="I55" s="257"/>
      <c r="J55" s="157"/>
      <c r="K55" s="158"/>
      <c r="L55" s="159"/>
      <c r="M55" s="160"/>
      <c r="N55" s="161"/>
      <c r="O55" s="205"/>
      <c r="P55" s="206"/>
      <c r="Q55" s="162"/>
      <c r="R55" s="163"/>
      <c r="S55" s="164"/>
      <c r="T55" s="1043"/>
      <c r="U55" s="1044"/>
      <c r="V55" s="209"/>
      <c r="W55" s="210"/>
      <c r="X55" s="1051"/>
      <c r="Y55" s="1053">
        <f>(H55+I55+J55+K55+M55+L55+N55+O55+P55+Q55+R55+S55+T55+U55+V55+W55+X55)*16</f>
        <v>0</v>
      </c>
      <c r="Z55" s="1037">
        <f>(H55+I55+J55+K55+L55+M55+N55+O55+P55+Q55+R55+S55+T55)*G55+(U55+V55+W55+X55)*(G55*1.05)</f>
        <v>0</v>
      </c>
    </row>
    <row r="56" spans="2:26" ht="18" customHeight="1" thickTop="1" thickBot="1" x14ac:dyDescent="0.5">
      <c r="B56" s="50">
        <v>1302</v>
      </c>
      <c r="C56" s="40" t="s">
        <v>379</v>
      </c>
      <c r="D56" s="1040"/>
      <c r="E56" s="40" t="s">
        <v>59</v>
      </c>
      <c r="F56" s="40">
        <v>8</v>
      </c>
      <c r="G56" s="1041"/>
      <c r="H56" s="1042"/>
      <c r="I56" s="257"/>
      <c r="J56" s="157"/>
      <c r="K56" s="158"/>
      <c r="L56" s="159"/>
      <c r="M56" s="160"/>
      <c r="N56" s="161"/>
      <c r="O56" s="205"/>
      <c r="P56" s="206"/>
      <c r="Q56" s="162"/>
      <c r="R56" s="163"/>
      <c r="S56" s="164"/>
      <c r="T56" s="1043"/>
      <c r="U56" s="1044"/>
      <c r="V56" s="209"/>
      <c r="W56" s="210"/>
      <c r="X56" s="1051"/>
      <c r="Y56" s="1053">
        <f>(H56+I56+J56+K56+M56+L56+N56+O56+P56+Q56+R56+S56+T56+U56+V56+W56+X56)*8</f>
        <v>0</v>
      </c>
      <c r="Z56" s="1037">
        <f>(H56+I56+J56+K56+L56+M56+N56+O56+P56+Q56+R56+S56+T56)*G56+(U56+V56+W56+X56)*(G56*1.05)</f>
        <v>0</v>
      </c>
    </row>
    <row r="57" spans="2:26" ht="18" customHeight="1" thickTop="1" thickBot="1" x14ac:dyDescent="0.5">
      <c r="B57" s="43">
        <v>1303</v>
      </c>
      <c r="C57" s="44" t="s">
        <v>380</v>
      </c>
      <c r="D57" s="1061"/>
      <c r="E57" s="44" t="s">
        <v>49</v>
      </c>
      <c r="F57" s="44">
        <v>8</v>
      </c>
      <c r="G57" s="1062"/>
      <c r="H57" s="1063"/>
      <c r="I57" s="256"/>
      <c r="J57" s="147"/>
      <c r="K57" s="148"/>
      <c r="L57" s="149"/>
      <c r="M57" s="150"/>
      <c r="N57" s="151"/>
      <c r="O57" s="198"/>
      <c r="P57" s="199"/>
      <c r="Q57" s="152"/>
      <c r="R57" s="153"/>
      <c r="S57" s="154"/>
      <c r="T57" s="1064"/>
      <c r="U57" s="1065"/>
      <c r="V57" s="202"/>
      <c r="W57" s="203"/>
      <c r="X57" s="1066"/>
      <c r="Y57" s="1067">
        <f>(H57+I57+J57+K57+M57+L57+N57+O57+P57+Q57+R57+S57+T57+U57+V57+W57+X57)*8</f>
        <v>0</v>
      </c>
      <c r="Z57" s="1038">
        <f>(H57+I57+J57+K57+L57+M57+N57+O57+P57+Q57+R57+S57+T57)*G57+(U57+V57+W57+X57)*(G57*1.05)</f>
        <v>0</v>
      </c>
    </row>
    <row r="58" spans="2:26" ht="18" customHeight="1" thickBot="1" x14ac:dyDescent="0.5">
      <c r="B58" s="240">
        <v>1304</v>
      </c>
      <c r="C58" s="282" t="s">
        <v>381</v>
      </c>
      <c r="D58" s="1055"/>
      <c r="E58" s="282" t="s">
        <v>54</v>
      </c>
      <c r="F58" s="282">
        <v>6</v>
      </c>
      <c r="G58" s="1056"/>
      <c r="H58" s="1057"/>
      <c r="I58" s="255"/>
      <c r="J58" s="138"/>
      <c r="K58" s="139"/>
      <c r="L58" s="140"/>
      <c r="M58" s="141"/>
      <c r="N58" s="142"/>
      <c r="O58" s="191"/>
      <c r="P58" s="192"/>
      <c r="Q58" s="143"/>
      <c r="R58" s="144"/>
      <c r="S58" s="145"/>
      <c r="T58" s="1058"/>
      <c r="U58" s="1059"/>
      <c r="V58" s="195"/>
      <c r="W58" s="196"/>
      <c r="X58" s="1060"/>
      <c r="Y58" s="1036">
        <f>(H58+I58+J58+K58+M58+L58+N58+O58+P58+Q58+R58+S58+T58+U58+V58+W58+X58)*6</f>
        <v>0</v>
      </c>
      <c r="Z58" s="1039">
        <f>(H58+I58+J58+K58+L58+M58+N58+O58+P58+Q58+R58+S58+T58)*G58+(U58+V58+W58+X58)*(G58*1.05)</f>
        <v>0</v>
      </c>
    </row>
    <row r="59" spans="2:26" ht="18" customHeight="1" thickTop="1" thickBot="1" x14ac:dyDescent="0.5">
      <c r="B59" s="50">
        <v>1305</v>
      </c>
      <c r="C59" s="40" t="s">
        <v>382</v>
      </c>
      <c r="D59" s="1040"/>
      <c r="E59" s="40" t="s">
        <v>52</v>
      </c>
      <c r="F59" s="40">
        <v>4</v>
      </c>
      <c r="G59" s="1041"/>
      <c r="H59" s="1042"/>
      <c r="I59" s="257"/>
      <c r="J59" s="157"/>
      <c r="K59" s="158"/>
      <c r="L59" s="159"/>
      <c r="M59" s="160"/>
      <c r="N59" s="161"/>
      <c r="O59" s="205"/>
      <c r="P59" s="206"/>
      <c r="Q59" s="162"/>
      <c r="R59" s="163"/>
      <c r="S59" s="164"/>
      <c r="T59" s="1043"/>
      <c r="U59" s="1044"/>
      <c r="V59" s="209"/>
      <c r="W59" s="210"/>
      <c r="X59" s="1051"/>
      <c r="Y59" s="1053">
        <f>(H59+I59+J59+K59+M59+L59+N59+O59+P59+Q59+R59+S59+T59+U59+V59+W59+X59)*4</f>
        <v>0</v>
      </c>
      <c r="Z59" s="1037">
        <f>(H59+I59+J59+K59+L59+M59+N59+O59+P59+Q59+R59+S59+T59)*G59+(U59+V59+W59+X59)*(G59*1.05)</f>
        <v>0</v>
      </c>
    </row>
    <row r="60" spans="2:26" ht="18" customHeight="1" thickTop="1" thickBot="1" x14ac:dyDescent="0.5">
      <c r="B60" s="43">
        <v>1306</v>
      </c>
      <c r="C60" s="44" t="s">
        <v>383</v>
      </c>
      <c r="D60" s="1061"/>
      <c r="E60" s="44" t="s">
        <v>92</v>
      </c>
      <c r="F60" s="44">
        <v>10</v>
      </c>
      <c r="G60" s="1062"/>
      <c r="H60" s="1063"/>
      <c r="I60" s="256"/>
      <c r="J60" s="147"/>
      <c r="K60" s="148"/>
      <c r="L60" s="149"/>
      <c r="M60" s="150"/>
      <c r="N60" s="151"/>
      <c r="O60" s="198"/>
      <c r="P60" s="199"/>
      <c r="Q60" s="152"/>
      <c r="R60" s="153"/>
      <c r="S60" s="154"/>
      <c r="T60" s="1064"/>
      <c r="U60" s="1065"/>
      <c r="V60" s="202"/>
      <c r="W60" s="203"/>
      <c r="X60" s="1066"/>
      <c r="Y60" s="1067">
        <f>(H60+I60+J60+K60+M60+L60+N60+O60+P60+Q60+R60+S60+T60+U60+V60+W60+X60)*10</f>
        <v>0</v>
      </c>
      <c r="Z60" s="1037">
        <f>(H60+I60+J60+K60+L60+M60+N60+O60+P60+Q60+R60+S60+T60)*G60+(U60+V60+W60+X60)*(G60*1.05)</f>
        <v>0</v>
      </c>
    </row>
    <row r="61" spans="2:26" ht="18" customHeight="1" thickTop="1" thickBot="1" x14ac:dyDescent="0.5">
      <c r="B61" s="240">
        <v>1307</v>
      </c>
      <c r="C61" s="282" t="s">
        <v>384</v>
      </c>
      <c r="D61" s="1055"/>
      <c r="E61" s="282" t="s">
        <v>50</v>
      </c>
      <c r="F61" s="282">
        <v>4</v>
      </c>
      <c r="G61" s="1056"/>
      <c r="H61" s="1057"/>
      <c r="I61" s="255"/>
      <c r="J61" s="138"/>
      <c r="K61" s="139"/>
      <c r="L61" s="140"/>
      <c r="M61" s="141"/>
      <c r="N61" s="142"/>
      <c r="O61" s="191"/>
      <c r="P61" s="192"/>
      <c r="Q61" s="143"/>
      <c r="R61" s="144"/>
      <c r="S61" s="145"/>
      <c r="T61" s="1058"/>
      <c r="U61" s="1059"/>
      <c r="V61" s="195"/>
      <c r="W61" s="196"/>
      <c r="X61" s="1060"/>
      <c r="Y61" s="1036">
        <f>(H61+I61+J61+K61+M61+L61+N61+O61+P61+Q61+R61+S61+T61+U61+V61+W61+X61)*4</f>
        <v>0</v>
      </c>
      <c r="Z61" s="1037">
        <f>(H61+I61+J61+K61+L61+M61+N61+O61+P61+Q61+R61+S61+T61)*G61+(U61+V61+W61+X61)*(G61*1.05)</f>
        <v>0</v>
      </c>
    </row>
    <row r="62" spans="2:26" ht="18" customHeight="1" thickTop="1" thickBot="1" x14ac:dyDescent="0.5">
      <c r="B62" s="50">
        <v>1308</v>
      </c>
      <c r="C62" s="40" t="s">
        <v>385</v>
      </c>
      <c r="D62" s="1040"/>
      <c r="E62" s="40" t="s">
        <v>376</v>
      </c>
      <c r="F62" s="40">
        <v>4</v>
      </c>
      <c r="G62" s="1041"/>
      <c r="H62" s="1042"/>
      <c r="I62" s="257"/>
      <c r="J62" s="157"/>
      <c r="K62" s="158"/>
      <c r="L62" s="159"/>
      <c r="M62" s="160"/>
      <c r="N62" s="161"/>
      <c r="O62" s="205"/>
      <c r="P62" s="206"/>
      <c r="Q62" s="162"/>
      <c r="R62" s="163"/>
      <c r="S62" s="164"/>
      <c r="T62" s="1043"/>
      <c r="U62" s="1044"/>
      <c r="V62" s="209"/>
      <c r="W62" s="210"/>
      <c r="X62" s="1051"/>
      <c r="Y62" s="1053">
        <f>(H62+I62+J62+K62+M62+L62+N62+O62+P62+Q62+R62+S62+T62+U62+V62+W62+X62)*4</f>
        <v>0</v>
      </c>
      <c r="Z62" s="1037">
        <f>(H62+I62+J62+K62+L62+M62+N62+O62+P62+Q62+R62+S62+T62)*G62+(U62+V62+W62+X62)*(G62*1.05)</f>
        <v>0</v>
      </c>
    </row>
    <row r="63" spans="2:26" ht="18" customHeight="1" thickTop="1" thickBot="1" x14ac:dyDescent="0.5">
      <c r="B63" s="62">
        <v>1309</v>
      </c>
      <c r="C63" s="1050" t="s">
        <v>375</v>
      </c>
      <c r="D63" s="1045"/>
      <c r="E63" s="63" t="s">
        <v>377</v>
      </c>
      <c r="F63" s="63">
        <f>F55+F56+F57+F58+F59+F60+F61+F62</f>
        <v>60</v>
      </c>
      <c r="G63" s="1046"/>
      <c r="H63" s="1047"/>
      <c r="I63" s="323"/>
      <c r="J63" s="176"/>
      <c r="K63" s="177"/>
      <c r="L63" s="178"/>
      <c r="M63" s="179"/>
      <c r="N63" s="180"/>
      <c r="O63" s="226"/>
      <c r="P63" s="227"/>
      <c r="Q63" s="181"/>
      <c r="R63" s="182"/>
      <c r="S63" s="183"/>
      <c r="T63" s="1048"/>
      <c r="U63" s="1049"/>
      <c r="V63" s="230"/>
      <c r="W63" s="231"/>
      <c r="X63" s="1052"/>
      <c r="Y63" s="1054">
        <f>(H63+I63+J63+K63+M63+L63+N63+O63+P63+Q63+R63+S63+T63+U63+V63+W63+X63)*60</f>
        <v>0</v>
      </c>
      <c r="Z63" s="744">
        <f>(H63+I63+J63+K63+L63+M63+N63+O63+P63+Q63+R63+S63+T63)*G63+(U63+V63+W63+X63)*(G63*1.05)</f>
        <v>0</v>
      </c>
    </row>
    <row r="64" spans="2:26" ht="8" customHeight="1" thickTop="1" x14ac:dyDescent="0.45">
      <c r="B64" s="874"/>
      <c r="C64" s="1010"/>
      <c r="D64" s="1011"/>
      <c r="E64" s="1010"/>
      <c r="F64" s="874"/>
      <c r="G64" s="1012"/>
      <c r="H64" s="1015"/>
      <c r="I64" s="1016"/>
      <c r="J64" s="1017"/>
      <c r="K64" s="1018"/>
      <c r="L64" s="1019"/>
      <c r="M64" s="1020"/>
      <c r="N64" s="1021"/>
      <c r="O64" s="1022"/>
      <c r="P64" s="1023"/>
      <c r="Q64" s="1024"/>
      <c r="R64" s="1025"/>
      <c r="S64" s="1026"/>
      <c r="T64" s="1027"/>
      <c r="U64" s="1028"/>
      <c r="V64" s="1029"/>
      <c r="W64" s="1030"/>
      <c r="X64" s="1019"/>
      <c r="Y64" s="1031"/>
      <c r="Z64" s="1013"/>
    </row>
    <row r="65" spans="2:26" ht="18" customHeight="1" thickBot="1" x14ac:dyDescent="0.5">
      <c r="B65" s="734"/>
      <c r="C65" s="734"/>
      <c r="D65" s="734"/>
      <c r="E65" s="734"/>
      <c r="F65" s="734"/>
      <c r="G65" s="734"/>
      <c r="H65" s="735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736"/>
      <c r="Z65" s="736"/>
    </row>
    <row r="66" spans="2:26" ht="88.5" customHeight="1" x14ac:dyDescent="0.35">
      <c r="B66" s="951"/>
      <c r="C66" s="952"/>
      <c r="D66" s="952"/>
      <c r="E66" s="952"/>
      <c r="F66" s="952"/>
      <c r="G66" s="952"/>
      <c r="H66" s="68" t="s">
        <v>62</v>
      </c>
      <c r="I66" s="272" t="s">
        <v>63</v>
      </c>
      <c r="J66" s="69" t="s">
        <v>87</v>
      </c>
      <c r="K66" s="70" t="s">
        <v>64</v>
      </c>
      <c r="L66" s="71" t="s">
        <v>65</v>
      </c>
      <c r="M66" s="72" t="s">
        <v>66</v>
      </c>
      <c r="N66" s="73" t="s">
        <v>67</v>
      </c>
      <c r="O66" s="74" t="s">
        <v>68</v>
      </c>
      <c r="P66" s="75" t="s">
        <v>69</v>
      </c>
      <c r="Q66" s="76" t="s">
        <v>70</v>
      </c>
      <c r="R66" s="77" t="s">
        <v>71</v>
      </c>
      <c r="S66" s="78" t="s">
        <v>72</v>
      </c>
      <c r="T66" s="324" t="s">
        <v>73</v>
      </c>
      <c r="U66" s="79" t="s">
        <v>74</v>
      </c>
      <c r="V66" s="80" t="s">
        <v>75</v>
      </c>
      <c r="W66" s="81" t="s">
        <v>76</v>
      </c>
      <c r="X66" s="82" t="s">
        <v>77</v>
      </c>
      <c r="Y66" s="951"/>
      <c r="Z66" s="952"/>
    </row>
    <row r="67" spans="2:26" ht="18" customHeight="1" x14ac:dyDescent="0.45">
      <c r="B67" s="951"/>
      <c r="C67" s="952"/>
      <c r="E67" s="938" t="s">
        <v>78</v>
      </c>
      <c r="F67" s="939"/>
      <c r="G67" s="940"/>
      <c r="H67" s="83">
        <f>(H10*20)+(H11*8)+(H12*8)+(H13*6)+(H14*4)+(H15*2)+(H16*8)+(H17*6)+(H18*2)+(H19*2)+(H20*10)+(H21*12)+(H22*10)+(H23*4)+(H24*102)+(H27*24)+(H28*16)+(H29*10)+(H30*10)+(H31*6)+(H32*4)+(H33*2)+(H34*12)+(H35*12)+(H36*10)+(H37*12)+(H38*20)+(H39*4)+(H40*10)+(H41*8)+(H42*6)+(H43*6)+(H44*4)+(H45*4)+(H46*2)+(H47*2)+(H48*184)+(H51*16)+(H52*10)</f>
        <v>0</v>
      </c>
      <c r="I67" s="83">
        <f>(I10*20)+(I11*8)+(I12*8)+(I13*6)+(I14*4)+(I15*2)+(I16*8)+(I17*6)+(I18*2)+(I19*2)+(I20*10)+(I21*12)+(I22*10)+(I23*4)+(I24*102)+(I27*24)+(I28*16)+(I29*10)+(I30*10)+(I31*6)+(I32*4)+(I33*2)+(I34*12)+(I35*12)+(I36*10)+(I37*12)+(I38*20)+(I39*4)+(I40*10)+(I41*8)+(I42*6)+(I43*6)+(I44*4)+(I45*4)+(I46*2)+(I47*2)+(I48*184)+(I51*16)+(I52*10)</f>
        <v>0</v>
      </c>
      <c r="J67" s="83">
        <f>(J10*20)+(J11*8)+(J12*8)+(J13*6)+(J14*4)+(J15*2)+(J16*8)+(J17*6)+(J18*2)+(J19*2)+(J20*10)+(J21*12)+(J22*10)+(J23*4)+(J24*102)+(J27*24)+(J28*16)+(J29*10)+(J30*10)+(J31*6)+(J32*4)+(J33*2)+(J34*12)+(J35*12)+(J36*10)+(J37*12)+(J38*20)+(J39*4)+(J40*10)+(J41*8)+(J42*6)+(J43*6)+(J44*4)+(J45*4)+(J46*2)+(J47*2)+(J48*184)+(J51*16)+(J52*10)</f>
        <v>0</v>
      </c>
      <c r="K67" s="83">
        <f>(K10*20)+(K11*8)+(K12*8)+(K13*6)+(K14*4)+(K15*2)+(K16*8)+(K17*6)+(K18*2)+(K19*2)+(K20*10)+(K21*12)+(K22*10)+(K23*4)+(K24*102)+(K27*24)+(K28*16)+(K29*10)+(K30*10)+(K31*6)+(K32*4)+(K33*2)+(K34*12)+(K35*12)+(K36*10)+(K37*12)+(K38*20)+(K39*4)+(K40*10)+(K41*8)+(K42*6)+(K43*6)+(K44*4)+(K45*4)+(K46*2)+(K47*2)+(K48*184)+(K51*16)+(K52*10)</f>
        <v>0</v>
      </c>
      <c r="L67" s="83">
        <f>(L10*20)+(L11*8)+(L12*8)+(L13*6)+(L14*4)+(L15*2)+(L16*8)+(L17*6)+(L18*2)+(L19*2)+(L20*10)+(L21*12)+(L22*10)+(L23*4)+(L24*102)+(L27*24)+(L28*16)+(L29*10)+(L30*10)+(L31*6)+(L32*4)+(L33*2)+(L34*12)+(L35*12)+(L36*10)+(L37*12)+(L38*20)+(L39*4)+(L40*10)+(L41*8)+(L42*6)+(L43*6)+(L44*4)+(L45*4)+(L46*2)+(L47*2)+(L48*184)+(L51*16)+(L52*10)</f>
        <v>0</v>
      </c>
      <c r="M67" s="83">
        <f>(M10*20)+(M11*8)+(M12*8)+(M13*6)+(M14*4)+(M15*2)+(M16*8)+(M17*6)+(M18*2)+(M19*2)+(M20*10)+(M21*12)+(M22*10)+(M23*4)+(M24*102)+(M27*24)+(M28*16)+(M29*10)+(M30*10)+(M31*6)+(M32*4)+(M33*2)+(M34*12)+(M35*12)+(M36*10)+(M37*12)+(M38*20)+(M39*4)+(M40*10)+(M41*8)+(M42*6)+(M43*6)+(M44*4)+(M45*4)+(M46*2)+(M47*2)+(M48*184)+(M51*16)+(M52*10)</f>
        <v>0</v>
      </c>
      <c r="N67" s="83">
        <f>(N10*20)+(N11*8)+(N12*8)+(N13*6)+(N14*4)+(N15*2)+(N16*8)+(N17*6)+(N18*2)+(N19*2)+(N20*10)+(N21*12)+(N22*10)+(N23*4)+(N24*102)+(N27*24)+(N28*16)+(N29*10)+(N30*10)+(N31*6)+(N32*4)+(N33*2)+(N34*12)+(N35*12)+(N36*10)+(N37*12)+(N38*20)+(N39*4)+(N40*10)+(N41*8)+(N42*6)+(N43*6)+(N44*4)+(N45*4)+(N46*2)+(N47*2)+(N48*184)+(N51*16)+(N52*10)</f>
        <v>0</v>
      </c>
      <c r="O67" s="83">
        <f>(O10*20)+(O11*8)+(O12*8)+(O13*6)+(O14*4)+(O15*2)+(O16*8)+(O17*6)+(O18*2)+(O19*2)+(O20*10)+(O21*12)+(O22*10)+(O23*4)+(O24*102)+(O27*24)+(O28*16)+(O29*10)+(O30*10)+(O31*6)+(O32*4)+(O33*2)+(O34*12)+(O35*12)+(O36*10)+(O37*12)+(O38*20)+(O39*4)+(O40*10)+(O41*8)+(O42*6)+(O43*6)+(O44*4)+(O45*4)+(O46*2)+(O47*2)+(O48*184)+(O51*16)+(O52*10)</f>
        <v>0</v>
      </c>
      <c r="P67" s="83">
        <f>(P10*20)+(P11*8)+(P12*8)+(P13*6)+(P14*4)+(P15*2)+(P16*8)+(P17*6)+(P18*2)+(P19*2)+(P20*10)+(P21*12)+(P22*10)+(P23*4)+(P24*102)+(P27*24)+(P28*16)+(P29*10)+(P30*10)+(P31*6)+(P32*4)+(P33*2)+(P34*12)+(P35*12)+(P36*10)+(P37*12)+(P38*20)+(P39*4)+(P40*10)+(P41*8)+(P42*6)+(P43*6)+(P44*4)+(P45*4)+(P46*2)+(P47*2)+(P48*184)+(P51*16)+(P52*10)</f>
        <v>0</v>
      </c>
      <c r="Q67" s="83">
        <f>(Q10*20)+(Q11*8)+(Q12*8)+(Q13*6)+(Q14*4)+(Q15*2)+(Q16*8)+(Q17*6)+(Q18*2)+(Q19*2)+(Q20*10)+(Q21*12)+(Q22*10)+(Q23*4)+(Q24*102)+(Q27*24)+(Q28*16)+(Q29*10)+(Q30*10)+(Q31*6)+(Q32*4)+(Q33*2)+(Q34*12)+(Q35*12)+(Q36*10)+(Q37*12)+(Q38*20)+(Q39*4)+(Q40*10)+(Q41*8)+(Q42*6)+(Q43*6)+(Q44*4)+(Q45*4)+(Q46*2)+(Q47*2)+(Q48*184)+(Q51*16)+(Q52*10)</f>
        <v>0</v>
      </c>
      <c r="R67" s="83">
        <f>(R10*20)+(R11*8)+(R12*8)+(R13*6)+(R14*4)+(R15*2)+(R16*8)+(R17*6)+(R18*2)+(R19*2)+(R20*10)+(R21*12)+(R22*10)+(R23*4)+(R24*102)+(R27*24)+(R28*16)+(R29*10)+(R30*10)+(R31*6)+(R32*4)+(R33*2)+(R34*12)+(R35*12)+(R36*10)+(R37*12)+(R38*20)+(R39*4)+(R40*10)+(R41*8)+(R42*6)+(R43*6)+(R44*4)+(R45*4)+(R46*2)+(R47*2)+(R48*184)+(R51*16)+(R52*10)</f>
        <v>0</v>
      </c>
      <c r="S67" s="83">
        <f>(S10*20)+(S11*8)+(S12*8)+(S13*6)+(S14*4)+(S15*2)+(S16*8)+(S17*6)+(S18*2)+(S19*2)+(S20*10)+(S21*12)+(S22*10)+(S23*4)+(S24*102)+(S27*24)+(S28*16)+(S29*10)+(S30*10)+(S31*6)+(S32*4)+(S33*2)+(S34*12)+(S35*12)+(S36*10)+(S37*12)+(S38*20)+(S39*4)+(S40*10)+(S41*8)+(S42*6)+(S43*6)+(S44*4)+(S45*4)+(S46*2)+(S47*2)+(S48*184)+(S51*16)+(S52*10)</f>
        <v>0</v>
      </c>
      <c r="T67" s="83">
        <f>(T10*20)+(T11*8)+(T12*8)+(T13*6)+(T14*4)+(T15*2)+(T16*8)+(T17*6)+(T18*2)+(T19*2)+(T20*10)+(T21*12)+(T22*10)+(T23*4)+(T24*102)+(T27*24)+(T28*16)+(T29*10)+(T30*10)+(T31*6)+(T32*4)+(T33*2)+(T34*12)+(T35*12)+(T36*10)+(T37*12)+(T38*20)+(T39*4)+(T40*10)+(T41*8)+(T42*6)+(T43*6)+(T44*4)+(T45*4)+(T46*2)+(T47*2)+(T48*184)+(T51*16)+(T52*10)</f>
        <v>0</v>
      </c>
      <c r="U67" s="83">
        <f>(U10*20)+(U11*8)+(U12*8)+(U13*6)+(U14*4)+(U15*2)+(U16*8)+(U17*6)+(U18*2)+(U19*2)+(U20*10)+(U21*12)+(U22*10)+(U23*4)+(U24*102)+(U27*24)+(U28*16)+(U29*10)+(U30*10)+(U31*6)+(U32*4)+(U33*2)+(U34*12)+(U35*12)+(U36*10)+(U37*12)+(U38*20)+(U39*4)+(U40*10)+(U41*8)+(U42*6)+(U43*6)+(U44*4)+(U45*4)+(U46*2)+(U47*2)+(U48*184)+(U51*16)+(U52*10)</f>
        <v>0</v>
      </c>
      <c r="V67" s="83">
        <f>(V10*20)+(V11*8)+(V12*8)+(V13*6)+(V14*4)+(V15*2)+(V16*8)+(V17*6)+(V18*2)+(V19*2)+(V20*10)+(V21*12)+(V22*10)+(V23*4)+(V24*102)+(V27*24)+(V28*16)+(V29*10)+(V30*10)+(V31*6)+(V32*4)+(V33*2)+(V34*12)+(V35*12)+(V36*10)+(V37*12)+(V38*20)+(V39*4)+(V40*10)+(V41*8)+(V42*6)+(V43*6)+(V44*4)+(V45*4)+(V46*2)+(V47*2)+(V48*184)+(V51*16)+(V52*10)</f>
        <v>0</v>
      </c>
      <c r="W67" s="83">
        <f>(W10*20)+(W11*8)+(W12*8)+(W13*6)+(W14*4)+(W15*2)+(W16*8)+(W17*6)+(W18*2)+(W19*2)+(W20*10)+(W21*12)+(W22*10)+(W23*4)+(W24*102)+(W27*24)+(W28*16)+(W29*10)+(W30*10)+(W31*6)+(W32*4)+(W33*2)+(W34*12)+(W35*12)+(W36*10)+(W37*12)+(W38*20)+(W39*4)+(W40*10)+(W41*8)+(W42*6)+(W43*6)+(W44*4)+(W45*4)+(W46*2)+(W47*2)+(W48*184)+(W51*16)+(W52*10)</f>
        <v>0</v>
      </c>
      <c r="X67" s="83">
        <f>(X10*20)+(X11*8)+(X12*8)+(X13*6)+(X14*4)+(X15*2)+(X16*8)+(X17*6)+(X18*2)+(X19*2)+(X20*10)+(X21*12)+(X22*10)+(X23*4)+(X24*102)+(X27*24)+(X28*16)+(X29*10)+(X30*10)+(X31*6)+(X32*4)+(X33*2)+(X34*12)+(X35*12)+(X36*10)+(X37*12)+(X38*20)+(X39*4)+(X40*10)+(X41*8)+(X42*6)+(X43*6)+(X44*4)+(X45*4)+(X46*2)+(X47*2)+(X48*184)+(X51*16)+(X52*10)</f>
        <v>0</v>
      </c>
      <c r="Y67" s="952"/>
      <c r="Z67" s="952"/>
    </row>
    <row r="68" spans="2:26" ht="18" customHeight="1" x14ac:dyDescent="0.45">
      <c r="B68" s="952"/>
      <c r="C68" s="952"/>
      <c r="E68" s="938" t="s">
        <v>79</v>
      </c>
      <c r="F68" s="939"/>
      <c r="G68" s="940"/>
      <c r="H68" s="83">
        <f>H10+H11+H12+H13+H14+H15+H16+H17+H18+H19+H20+H21+H22+H23+(H24*14)+H27+H28+H29+H30+H31+H32+H33+H34+H35+H36+H37+H38+H39+H40+H41+H42+H43+H44+H45+H46+H47+(H48*21)+H51+H52</f>
        <v>0</v>
      </c>
      <c r="I68" s="83">
        <f>I10+I11+I12+I13+I14+I15+I16+I17+I18+I19+I20+I21+I22+I23+(I24*14)+I27+I28+I29+I30+I31+I32+I33+I34+I35+I36+I37+I38+I39+I40+I41+I42+I43+I44+I45+I46+I47+(I48*21)+I51+I52</f>
        <v>0</v>
      </c>
      <c r="J68" s="83">
        <f>J10+J11+J12+J13+J14+J15+J16+J17+J18+J19+J20+J21+J22+J23+(J24*14)+J27+J28+J29+J30+J31+J32+J33+J34+J35+J36+J37+J38+J39+J40+J41+J42+J43+J44+J45+J46+J47+(J48*21)+J51+J52</f>
        <v>0</v>
      </c>
      <c r="K68" s="83">
        <f>K10+K11+K12+K13+K14+K15+K16+K17+K18+K19+K20+K21+K22+K23+(K24*14)+K27+K28+K29+K30+K31+K32+K33+K34+K35+K36+K37+K38+K39+K40+K41+K42+K43+K44+K45+K46+K47+(K48*21)+K51+K52</f>
        <v>0</v>
      </c>
      <c r="L68" s="83">
        <f>L10+L11+L12+L13+L14+L15+L16+L17+L18+L19+L20+L21+L22+L23+(L24*14)+L27+L28+L29+L30+L31+L32+L33+L34+L35+L36+L37+L38+L39+L40+L41+L42+L43+L44+L45+L46+L47+(L48*21)+L51+L52</f>
        <v>0</v>
      </c>
      <c r="M68" s="83">
        <f>M10+M11+M12+M13+M14+M15+M16+M17+M18+M19+M20+M21+M22+M23+(M24*14)+M27+M28+M29+M30+M31+M32+M33+M34+M35+M36+M37+M38+M39+M40+M41+M42+M43+M44+M45+M46+M47+(M48*21)+M51+M52</f>
        <v>0</v>
      </c>
      <c r="N68" s="83">
        <f>N10+N11+N12+N13+N14+N15+N16+N17+N18+N19+N20+N21+N22+N23+(N24*14)+N27+N28+N29+N30+N31+N32+N33+N34+N35+N36+N37+N38+N39+N40+N41+N42+N43+N44+N45+N46+N47+(N48*21)+N51+N52</f>
        <v>0</v>
      </c>
      <c r="O68" s="83">
        <f>O10+O11+O12+O13+O14+O15+O16+O17+O18+O19+O20+O21+O22+O23+(O24*14)+O27+O28+O29+O30+O31+O32+O33+O34+O35+O36+O37+O38+O39+O40+O41+O42+O43+O44+O45+O46+O47+(O48*21)+O51+O52</f>
        <v>0</v>
      </c>
      <c r="P68" s="83">
        <f>P10+P11+P12+P13+P14+P15+P16+P17+P18+P19+P20+P21+P22+P23+(P24*14)+P27+P28+P29+P30+P31+P32+P33+P34+P35+P36+P37+P38+P39+P40+P41+P42+P43+P44+P45+P46+P47+(P48*21)+P51+P52</f>
        <v>0</v>
      </c>
      <c r="Q68" s="83">
        <f>Q10+Q11+Q12+Q13+Q14+Q15+Q16+Q17+Q18+Q19+Q20+Q21+Q22+Q23+(Q24*14)+Q27+Q28+Q29+Q30+Q31+Q32+Q33+Q34+Q35+Q36+Q37+Q38+Q39+Q40+Q41+Q42+Q43+Q44+Q45+Q46+Q47+(Q48*21)+Q51+Q52</f>
        <v>0</v>
      </c>
      <c r="R68" s="83">
        <f>R10+R11+R12+R13+R14+R15+R16+R17+R18+R19+R20+R21+R22+R23+(R24*14)+R27+R28+R29+R30+R31+R32+R33+R34+R35+R36+R37+R38+R39+R40+R41+R42+R43+R44+R45+R46+R47+(R48*21)+R51+R52</f>
        <v>0</v>
      </c>
      <c r="S68" s="83">
        <f>S10+S11+S12+S13+S14+S15+S16+S17+S18+S19+S20+S21+S22+S23+(S24*14)+S27+S28+S29+S30+S31+S32+S33+S34+S35+S36+S37+S38+S39+S40+S41+S42+S43+S44+S45+S46+S47+(S48*21)+S51+S52</f>
        <v>0</v>
      </c>
      <c r="T68" s="83">
        <f>T10+T11+T12+T13+T14+T15+T16+T17+T18+T19+T20+T21+T22+T23+(T24*14)+T27+T28+T29+T30+T31+T32+T33+T34+T35+T36+T37+T38+T39+T40+T41+T42+T43+T44+T45+T46+T47+(T48*21)+T51+T52</f>
        <v>0</v>
      </c>
      <c r="U68" s="83">
        <f>U10+U11+U12+U13+U14+U15+U16+U17+U18+U19+U20+U21+U22+U23+(U24*14)+U27+U28+U29+U30+U31+U32+U33+U34+U35+U36+U37+U38+U39+U40+U41+U42+U43+U44+U45+U46+U47+(U48*21)+U51+U52</f>
        <v>0</v>
      </c>
      <c r="V68" s="83">
        <f>V10+V11+V12+V13+V14+V15+V16+V17+V18+V19+V20+V21+V22+V23+(V24*14)+V27+V28+V29+V30+V31+V32+V33+V34+V35+V36+V37+V38+V39+V40+V41+V42+V43+V44+V45+V46+V47+(V48*21)+V51+V52</f>
        <v>0</v>
      </c>
      <c r="W68" s="83">
        <f>W10+W11+W12+W13+W14+W15+W16+W17+W18+W19+W20+W21+W22+W23+(W24*14)+W27+W28+W29+W30+W31+W32+W33+W34+W35+W36+W37+W38+W39+W40+W41+W42+W43+W44+W45+W46+W47+(W48*21)+W51+W52</f>
        <v>0</v>
      </c>
      <c r="X68" s="83">
        <f>X10+X11+X12+X13+X14+X15+X16+X17+X18+X19+X20+X21+X22+X23+(X24*14)+X27+X28+X29+X30+X31+X32+X33+X34+X35+X36+X37+X38+X39+X40+X41+X42+X43+X44+X45+X46+X47+(X48*21)+X51+X52</f>
        <v>0</v>
      </c>
      <c r="Y68" s="952"/>
      <c r="Z68" s="952"/>
    </row>
    <row r="69" spans="2:26" ht="14.25" customHeight="1" x14ac:dyDescent="0.45">
      <c r="B69" s="952"/>
      <c r="C69" s="952"/>
      <c r="E69" s="84"/>
      <c r="F69" s="84"/>
      <c r="G69" s="84"/>
      <c r="H69" s="936" t="s">
        <v>80</v>
      </c>
      <c r="I69" s="937"/>
      <c r="J69" s="937"/>
      <c r="K69" s="937"/>
      <c r="L69" s="937"/>
      <c r="M69" s="937"/>
      <c r="N69" s="937"/>
      <c r="O69" s="937"/>
      <c r="P69" s="937"/>
      <c r="Q69" s="937"/>
      <c r="R69" s="937"/>
      <c r="S69" s="937"/>
      <c r="T69" s="937"/>
      <c r="U69" s="937"/>
      <c r="V69" s="937"/>
      <c r="W69" s="937"/>
      <c r="X69" s="937"/>
      <c r="Y69" s="952"/>
      <c r="Z69" s="952"/>
    </row>
    <row r="70" spans="2:26" ht="14.25" customHeight="1" x14ac:dyDescent="0.45">
      <c r="B70" s="952"/>
      <c r="C70" s="952"/>
      <c r="E70" s="84"/>
      <c r="F70" s="84"/>
      <c r="G70" s="84"/>
      <c r="H70" s="872"/>
      <c r="I70" s="871"/>
      <c r="J70" s="871"/>
      <c r="K70" s="871"/>
      <c r="L70" s="871"/>
      <c r="M70" s="871"/>
      <c r="N70" s="871"/>
      <c r="O70" s="871"/>
      <c r="P70" s="871"/>
      <c r="Q70" s="871"/>
      <c r="R70" s="871"/>
      <c r="S70" s="871"/>
      <c r="T70" s="871"/>
      <c r="U70" s="871"/>
      <c r="V70" s="871"/>
      <c r="W70" s="871"/>
      <c r="X70" s="871"/>
      <c r="Y70" s="952"/>
      <c r="Z70" s="952"/>
    </row>
    <row r="71" spans="2:26" ht="14.25" customHeight="1" x14ac:dyDescent="0.45">
      <c r="B71" s="952"/>
      <c r="C71" s="952"/>
      <c r="E71" s="84"/>
      <c r="F71" s="84"/>
      <c r="G71" s="84"/>
      <c r="H71" s="872"/>
      <c r="I71" s="871"/>
      <c r="J71" s="871"/>
      <c r="K71" s="871"/>
      <c r="L71" s="871"/>
      <c r="M71" s="871"/>
      <c r="N71" s="871"/>
      <c r="O71" s="871"/>
      <c r="P71" s="871"/>
      <c r="Q71" s="871"/>
      <c r="R71" s="871"/>
      <c r="S71" s="871"/>
      <c r="T71" s="871"/>
      <c r="U71" s="871"/>
      <c r="V71" s="871"/>
      <c r="W71" s="871"/>
      <c r="X71" s="871"/>
      <c r="Y71" s="952"/>
      <c r="Z71" s="952"/>
    </row>
    <row r="72" spans="2:26" ht="18" customHeight="1" x14ac:dyDescent="0.45">
      <c r="B72" s="952"/>
      <c r="C72" s="952"/>
      <c r="E72" s="983" t="s">
        <v>371</v>
      </c>
      <c r="F72" s="984"/>
      <c r="G72" s="984"/>
      <c r="H72" s="1032">
        <v>40</v>
      </c>
      <c r="I72" s="1033">
        <v>50</v>
      </c>
      <c r="J72" s="1033">
        <v>60</v>
      </c>
      <c r="K72" s="1032">
        <v>70</v>
      </c>
      <c r="L72" s="1033">
        <v>80</v>
      </c>
      <c r="M72" s="1033">
        <v>90</v>
      </c>
      <c r="N72" s="1032">
        <v>100</v>
      </c>
      <c r="O72" s="1033">
        <v>110</v>
      </c>
      <c r="P72" s="1033">
        <v>120</v>
      </c>
      <c r="Q72" s="1032">
        <v>130</v>
      </c>
      <c r="R72" s="1033">
        <v>140</v>
      </c>
      <c r="S72" s="1033">
        <v>150</v>
      </c>
      <c r="T72" s="1032">
        <v>160</v>
      </c>
      <c r="U72" s="1033">
        <v>170</v>
      </c>
      <c r="V72" s="1033">
        <v>180</v>
      </c>
      <c r="W72" s="1032">
        <v>190</v>
      </c>
      <c r="X72" s="871"/>
      <c r="Y72" s="952"/>
      <c r="Z72" s="952"/>
    </row>
    <row r="73" spans="2:26" ht="18" customHeight="1" x14ac:dyDescent="0.45">
      <c r="B73" s="952"/>
      <c r="C73" s="952"/>
      <c r="E73" s="983" t="s">
        <v>398</v>
      </c>
      <c r="F73" s="984"/>
      <c r="G73" s="984"/>
      <c r="H73" s="1034">
        <f>(Y10/20*16)+(Y11*0)+(Y12*0)+(Y13*0)+(Y14*0)+(Y15*0)+(Y16*0)+(Y17*0)+(Y18*0)+(Y19*0)+(Y20*0)+(Y21*1)+(Y22*0)+(Y23*0)+(Y24/102*28)+(Y27*0)+(Y28*1)+(Y29*1)+(Y30*0)+(Y31*0)+(Y32*0)+(Y33*0)+(Y34*1)+(Y35*1)+(Y36*1)+(Y37/12*5)+(Y38*1)+(Y39*0)+(Y40*0)+(Y41*0)+(Y42*0)+(Y43*0)+(Y44*0)+(Y45*0)+(Y46*0)+(Y47*0)+(Y48/184*85)+(Y55*1)+(Y56*0)+(Y57*0)+(Y58*0)+(Y59*0)+(Y60/10*2)+(Y61/4*2)+(Y62*0)+(Y63/60*20)</f>
        <v>0</v>
      </c>
      <c r="I73" s="1035">
        <f>(Y10*0)+(Y11*1)+(Y12*1)+(Y13*0)+(Y14*0)+(Y15*0)+(Y16*0)+(Y17*0)+(Y18*0)+(Y19*0)+(Y20*1)+(Y21*0)+(Y22*1)+(Y23*0)+(Y24/102*36)+(Y27*0)+(Y28*0)+(Y29*0)+(Y30/10*1)+(Y31*0)+(Y32*0)+(Y33*0)+(Y34*0)+(Y35*0)+(Y36*0)+(Y37*0)+(Y38*0)+(Y39*1)+(Y40*1)+(Y41*1)+(Y42*1)+(Y43*0)+(Y44*0)+(Y45*0)+(Y46*0)+(Y47*0)+(Y48/184*29)+(Y55*0)+(Y56/8*2)+(Y57*0)+(Y58/6*1)+(Y59*0)+(Y60/10*8)+(Y61/4*2)+(Y62*0)+(Y63/60*13)</f>
        <v>0</v>
      </c>
      <c r="J73" s="1035">
        <f>(Y10*0)+(Y11*0)+(Y12*0)+(Y13*1)+(Y14*1)+(Y15*1)+(Y16*0)+(Y17*0)+(Y18*0)+(Y19*0)+(Y20*0)+(Y21*0)+(Y22*0)+(Y23*0)+(Y24/102*12)+(Y27*0)+(Y28*0)+(Y29*0)+(Y30/10*9)+(Y31/6*2)+(Y32*0)+(Y33*0)+(Y34*0)+(Y35*0)+(Y36*0)+(Y37*0)+(Y38*0)+(Y39*0)+(Y40*0)+(Y41*0)+(Y42*0)+(Y43*0)+(Y44*0)+(Y45*1)+(Y46*0)+(Y47*0)+(Y48/184*15)+(Y55*0)+(Y56/8*2)+(Y57*1)+(Y58/6*2)+(Y59/4*1)+(Y60*0)+(Y61*0)+(Y62/4*2)+(Y63/60*17)</f>
        <v>0</v>
      </c>
      <c r="K73" s="1035">
        <f>(Y10*0)+(Y11*0)+(Y12*0)+(Y13*0)+(Y14*0)+(Y15*0)+(Y16*1)+(Y17*0)+(Y18*1)+(Y19*1)+(Y20*0)+(Y21*0)+(Y22*0)+(Y23*0)+(Y24/102*12)+(Y27*0)+(Y28*0)+(Y29*0)+(Y30*0)+(Y31/6*4)+(Y32*0)+(Y33*0)+(Y34*0)+(Y35*0)+(Y36*0)+(Y37*0)+(Y38*0)+(Y39*0)+(Y40*0)+(Y41*0)+(Y42*0)+(Y43*1)+(Y44*0)+(Y45*0)+(Y46*1)+(Y47*0)+(Y48/184*12)+(Y55*0)+(Y56/8*2)+(Y57*0)+(Y58/6*1)+(Y59/4*2)+(Y60*0)+(Y61*0)+(Y62/4*1)+(Y63/60*6)</f>
        <v>0</v>
      </c>
      <c r="L73" s="1035">
        <f>(Y10*0)+(Y11*0)+(Y12*0)+(Y13*0)+(Y14*0)+(Y15*0)+(Y16*0)+(Y17*0)+(Y18*0)+(Y19*0)+(Y20*0)+(Y21*0)+(Y22*0)+(Y23*1)+(Y24/102*4)+(Y27*0)+(Y28*0)+(Y29*0)+(Y30*0)+(Y31*0)+(Y32*1)+(Y33*1)+(Y34*0)+(Y35*0)+(Y36*0)+(Y37*0)+(Y38*0)+(Y39*0)+(Y40*0)+(Y41*0)+(Y42*0)+(Y43*0)+(Y44/4*1)+(Y45*0)+(Y46*0)+(Y47*0)+(Y48/184*7)+(Y55*0)+(Y56/8*2)+(Y57*0)+(Y58/6*1)+(Y59*0)+(Y60*0)+(Y61*0)+(Y62/4*1)+(Y63/60*4)</f>
        <v>0</v>
      </c>
      <c r="M73" s="1035">
        <f>(Y10*0)+(Y11*0)+(Y12*0)+(Y13*0)+(Y14*0)+(Y15*0)+(Y16*0)+(Y17*1)+(Y18*0)+(Y19*0)+(Y20*0)+(Y21*0)+(Y22*0)+(Y23*0)+(Y24/102*6)+(Y27*0)+(Y28*0)+(Y29*0)+(Y30*0)+(Y31*0)+(Y32*0)+(Y33*0)+(Y34*0)+(Y35*0)+(Y36*0)+(Y37*0)+(Y38*0)+(Y39*0)+(Y40*0)+(Y41*0)+(Y42*0)+(Y43*0)+(Y44*0)+(Y45*0)+(Y46*0)+(Y47*0)+(Y48*0)+(Y55*0)+(Y56*0)+(Y57*0)+(Y58/6*1)+(Y59/4*1)+(Y60*0)+(Y61*0)+(Y62*0)+(Y63/60*2)</f>
        <v>0</v>
      </c>
      <c r="N73" s="1035">
        <f>(Y10*0)+(Y11*0)+(Y12*0)+(Y13*0)+(Y14*0)+(Y15*0)+(Y16*0)+(Y17*0)+(Y18*0)+(Y19*0)+(Y20*0)+(Y21*0)+(Y22*0)+(Y23*0)+(Y24*0)+(Y27*0)+(Y28*0)+(Y29*0)+(Y30*0)+(Y31*0)+(Y32*0)+(Y33*0)+(Y34*0)+(Y35*0)+(Y36*0)+(Y37*0)+(Y38*0)+(Y39*0)+(Y40*0)+(Y41*0)+(Y42*0)+(Y43*0)+(Y44/4*3)+(Y45*0)+(Y46*0)+(Y47*1)+(Y48/184*5)+(Y55*0)+(Y56*0)+(Y57*0)+(Y58*0)+(Y59*0)+(Y60*0)+(Y61*0)+(Y62*0)+(Y63*0)</f>
        <v>0</v>
      </c>
      <c r="O73" s="1035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P73" s="1035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Q73" s="1035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R73" s="1035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S73" s="1035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T73" s="1035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U73" s="1035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V73" s="1035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W73" s="1035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X73" s="871"/>
      <c r="Y73" s="952"/>
      <c r="Z73" s="952"/>
    </row>
    <row r="74" spans="2:26" ht="14.25" customHeight="1" x14ac:dyDescent="0.45">
      <c r="B74" s="952"/>
      <c r="C74" s="952"/>
      <c r="E74" s="928"/>
      <c r="F74" s="929"/>
      <c r="G74" s="929"/>
      <c r="H74" s="873"/>
      <c r="I74" s="871"/>
      <c r="J74" s="871"/>
      <c r="K74" s="871"/>
      <c r="L74" s="871"/>
      <c r="M74" s="871"/>
      <c r="N74" s="871"/>
      <c r="O74" s="871"/>
      <c r="P74" s="871"/>
      <c r="Q74" s="871"/>
      <c r="R74" s="871"/>
      <c r="S74" s="871"/>
      <c r="T74" s="871"/>
      <c r="U74" s="871"/>
      <c r="V74" s="871"/>
      <c r="W74" s="871"/>
      <c r="X74" s="871"/>
      <c r="Y74" s="952"/>
      <c r="Z74" s="952"/>
    </row>
    <row r="75" spans="2:26" ht="18" customHeight="1" x14ac:dyDescent="0.45">
      <c r="B75" s="952"/>
      <c r="C75" s="952"/>
      <c r="E75" s="983" t="s">
        <v>397</v>
      </c>
      <c r="F75" s="1087"/>
      <c r="G75" s="1087"/>
      <c r="H75" s="1034">
        <f>(Y10/20*26)+(Y11*2)+(Y12*2)+(Y13*2)+(Y14*3)+(Y15*3)+(Y16*2)+(Y17*2)+(Y18*3)+(Y19*3)+(Y20*2)+(Y21*2)+(Y22*2)+(Y23/4*9)+(Y24/102*201)+(Y27*2)+(Y28/16*12)+(Y29*1)+(Y30*3)+(Y31*3)+(Y32*3)+(Y33*3)+(Y34*1)+(Y35*1)+(Y36*2)+(Y37/12*27)+(Y38*2)+(Y39*3)+(Y40*3)+(Y41*3)+(Y42*3)+(Y43*3)+(Y44*3)+(Y45*3)+(Y46*3)+(Y47*3)+(Y48/184*385)+(Y51*2)+(Y52*2)+(Y55*2)+(Y56/8*23)+(Y57*3)+(Y58*3)+(Y59*4)+(Y60*3)+(Y61*3)+(Y62*4)+(Y63/60*171)</f>
        <v>0</v>
      </c>
      <c r="I75" s="871"/>
      <c r="J75" s="871"/>
      <c r="K75" s="871"/>
      <c r="L75" s="871"/>
      <c r="M75" s="871"/>
      <c r="N75" s="871"/>
      <c r="O75" s="871"/>
      <c r="P75" s="871"/>
      <c r="Q75" s="871"/>
      <c r="R75" s="871"/>
      <c r="S75" s="871"/>
      <c r="T75" s="871"/>
      <c r="U75" s="871"/>
      <c r="V75" s="871"/>
      <c r="W75" s="871"/>
      <c r="X75" s="871"/>
      <c r="Y75" s="952"/>
      <c r="Z75" s="952"/>
    </row>
    <row r="76" spans="2:26" ht="14.25" customHeight="1" x14ac:dyDescent="0.35">
      <c r="B76" s="952"/>
      <c r="C76" s="95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952"/>
      <c r="Z76" s="952"/>
    </row>
    <row r="77" spans="2:26" ht="14.25" customHeight="1" x14ac:dyDescent="0.35">
      <c r="B77" s="952"/>
      <c r="C77" s="95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952"/>
      <c r="Z77" s="952"/>
    </row>
    <row r="78" spans="2:26" ht="27.75" customHeight="1" x14ac:dyDescent="0.6">
      <c r="B78" s="952"/>
      <c r="C78" s="952"/>
      <c r="E78" s="933" t="s">
        <v>18</v>
      </c>
      <c r="F78" s="934"/>
      <c r="G78" s="935"/>
      <c r="H78" s="933">
        <f t="shared" ref="H78:H79" si="9">H67+I67+J67+K67+L67+M67+N67+O67+P67+Q67+R67+S67+T67+U67+V67+W67+X67</f>
        <v>0</v>
      </c>
      <c r="I78" s="934"/>
      <c r="J78" s="934"/>
      <c r="K78" s="934"/>
      <c r="L78" s="935"/>
      <c r="M78" s="1"/>
      <c r="N78" s="1"/>
      <c r="O78" s="968"/>
      <c r="P78" s="947"/>
      <c r="Q78" s="947"/>
      <c r="R78" s="947"/>
      <c r="S78" s="948"/>
      <c r="T78" s="969"/>
      <c r="U78" s="947"/>
      <c r="V78" s="947"/>
      <c r="W78" s="947"/>
      <c r="X78" s="948"/>
      <c r="Y78" s="952"/>
      <c r="Z78" s="952"/>
    </row>
    <row r="79" spans="2:26" ht="27.75" customHeight="1" x14ac:dyDescent="0.6">
      <c r="B79" s="952"/>
      <c r="C79" s="952"/>
      <c r="E79" s="933" t="s">
        <v>19</v>
      </c>
      <c r="F79" s="934"/>
      <c r="G79" s="935"/>
      <c r="H79" s="933">
        <f t="shared" si="9"/>
        <v>0</v>
      </c>
      <c r="I79" s="934"/>
      <c r="J79" s="934"/>
      <c r="K79" s="934"/>
      <c r="L79" s="93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952"/>
      <c r="Z79" s="952"/>
    </row>
    <row r="80" spans="2:26" ht="27.75" customHeight="1" x14ac:dyDescent="0.6">
      <c r="B80" s="952"/>
      <c r="C80" s="952"/>
      <c r="E80" s="956" t="s">
        <v>226</v>
      </c>
      <c r="F80" s="957"/>
      <c r="G80" s="958"/>
      <c r="H80" s="970">
        <f>SUM(Z10:Z53)</f>
        <v>0</v>
      </c>
      <c r="I80" s="957"/>
      <c r="J80" s="957"/>
      <c r="K80" s="957"/>
      <c r="L80" s="958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952"/>
      <c r="Z80" s="952"/>
    </row>
    <row r="81" spans="2:26" ht="14.25" customHeight="1" x14ac:dyDescent="0.35">
      <c r="B81" s="1"/>
      <c r="C81" s="1"/>
      <c r="D81" s="1"/>
      <c r="E81" s="1"/>
      <c r="F81" s="1"/>
      <c r="G81" s="1"/>
      <c r="H81" s="962" t="s">
        <v>17</v>
      </c>
      <c r="I81" s="963"/>
      <c r="J81" s="963"/>
      <c r="K81" s="963"/>
      <c r="L81" s="96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ht="14.25" customHeight="1" x14ac:dyDescent="0.3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ht="14.25" customHeight="1" x14ac:dyDescent="0.3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 ht="14.25" customHeight="1" x14ac:dyDescent="0.35"/>
    <row r="85" spans="2:26" ht="14.25" customHeight="1" x14ac:dyDescent="0.35"/>
    <row r="86" spans="2:26" ht="14.25" customHeight="1" x14ac:dyDescent="0.35"/>
    <row r="87" spans="2:26" ht="14.25" customHeight="1" x14ac:dyDescent="0.35"/>
    <row r="88" spans="2:26" ht="14.25" customHeight="1" x14ac:dyDescent="0.35"/>
    <row r="89" spans="2:26" ht="14.25" customHeight="1" x14ac:dyDescent="0.35"/>
    <row r="90" spans="2:26" ht="14.25" customHeight="1" x14ac:dyDescent="0.35"/>
    <row r="91" spans="2:26" ht="14.25" customHeight="1" x14ac:dyDescent="0.35"/>
    <row r="92" spans="2:26" ht="14.25" customHeight="1" x14ac:dyDescent="0.35"/>
    <row r="93" spans="2:26" ht="14.25" customHeight="1" x14ac:dyDescent="0.35"/>
    <row r="94" spans="2:26" ht="14.25" customHeight="1" x14ac:dyDescent="0.35"/>
    <row r="95" spans="2:26" ht="14.25" customHeight="1" x14ac:dyDescent="0.35"/>
    <row r="96" spans="2:2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14.25" customHeight="1" x14ac:dyDescent="0.35"/>
    <row r="1009" ht="14.25" customHeight="1" x14ac:dyDescent="0.35"/>
    <row r="1010" ht="14.25" customHeight="1" x14ac:dyDescent="0.35"/>
    <row r="1011" ht="14.25" customHeight="1" x14ac:dyDescent="0.35"/>
    <row r="1012" ht="14.25" customHeight="1" x14ac:dyDescent="0.35"/>
    <row r="1013" ht="14.25" customHeight="1" x14ac:dyDescent="0.35"/>
    <row r="1014" ht="14.25" customHeight="1" x14ac:dyDescent="0.35"/>
    <row r="1015" ht="14.25" customHeight="1" x14ac:dyDescent="0.35"/>
  </sheetData>
  <sheetProtection algorithmName="SHA-512" hashValue="KZyVWoBf/jAa8a2hE9HArlGoYld+eh2ePZrdNLFYbCPKcAVMqgeBe3Yx43N2JpSoHqlLPNlTfQ5m+OSQaPSnKQ==" saltValue="J9uBAct+D9Eku1iboLJjOg==" spinCount="100000" sheet="1" objects="1" scenarios="1"/>
  <mergeCells count="41">
    <mergeCell ref="H81:L81"/>
    <mergeCell ref="V4:Y4"/>
    <mergeCell ref="J5:M5"/>
    <mergeCell ref="V5:Y5"/>
    <mergeCell ref="R6:Z6"/>
    <mergeCell ref="Y66:Z80"/>
    <mergeCell ref="H78:L78"/>
    <mergeCell ref="O78:S78"/>
    <mergeCell ref="T78:X78"/>
    <mergeCell ref="H80:L80"/>
    <mergeCell ref="H79:L79"/>
    <mergeCell ref="R7:T7"/>
    <mergeCell ref="U7:X7"/>
    <mergeCell ref="Y7:Z7"/>
    <mergeCell ref="B54:G54"/>
    <mergeCell ref="R1:Z1"/>
    <mergeCell ref="N2:T2"/>
    <mergeCell ref="V2:Y2"/>
    <mergeCell ref="J3:M3"/>
    <mergeCell ref="N3:T3"/>
    <mergeCell ref="V3:Y3"/>
    <mergeCell ref="H69:X69"/>
    <mergeCell ref="E68:G68"/>
    <mergeCell ref="H9:Z9"/>
    <mergeCell ref="B26:G26"/>
    <mergeCell ref="H26:X26"/>
    <mergeCell ref="B50:G50"/>
    <mergeCell ref="H50:X50"/>
    <mergeCell ref="B66:G66"/>
    <mergeCell ref="B67:C80"/>
    <mergeCell ref="E67:G67"/>
    <mergeCell ref="B9:G9"/>
    <mergeCell ref="E78:G78"/>
    <mergeCell ref="E80:G80"/>
    <mergeCell ref="E72:G72"/>
    <mergeCell ref="H54:Z54"/>
    <mergeCell ref="E73:G73"/>
    <mergeCell ref="E74:G74"/>
    <mergeCell ref="E75:G75"/>
    <mergeCell ref="C8:D8"/>
    <mergeCell ref="E79:G79"/>
  </mergeCells>
  <dataValidations count="1">
    <dataValidation type="list" allowBlank="1" showErrorMessage="1" sqref="N5" xr:uid="{00000000-0002-0000-0100-000000000000}">
      <formula1>"NoScrews,WithScrews"</formula1>
    </dataValidation>
  </dataValidations>
  <pageMargins left="0.70866141732283472" right="0.70866141732283472" top="0.78740157480314965" bottom="0.78740157480314965" header="0" footer="0"/>
  <pageSetup paperSize="9" orientation="landscape"/>
  <ignoredErrors>
    <ignoredError sqref="Y21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6D1DB-083F-49D6-857B-DA54A9AAFCB8}">
  <sheetPr>
    <pageSetUpPr fitToPage="1"/>
  </sheetPr>
  <dimension ref="B1:AA991"/>
  <sheetViews>
    <sheetView showGridLines="0" zoomScale="59" zoomScaleNormal="59" workbookViewId="0">
      <pane ySplit="8" topLeftCell="A9" activePane="bottomLeft" state="frozen"/>
      <selection pane="bottomLeft" activeCell="T51" sqref="T51"/>
    </sheetView>
  </sheetViews>
  <sheetFormatPr baseColWidth="10" defaultColWidth="14.453125" defaultRowHeight="15" customHeight="1" x14ac:dyDescent="0.35"/>
  <cols>
    <col min="1" max="1" width="2.81640625" customWidth="1"/>
    <col min="2" max="2" width="12.36328125" bestFit="1" customWidth="1"/>
    <col min="3" max="3" width="35.81640625" customWidth="1"/>
    <col min="4" max="4" width="4.81640625" customWidth="1"/>
    <col min="5" max="6" width="10.6328125" customWidth="1"/>
    <col min="7" max="7" width="13.36328125" customWidth="1"/>
    <col min="8" max="24" width="4.6328125" customWidth="1"/>
    <col min="25" max="25" width="14.6328125" customWidth="1"/>
    <col min="26" max="26" width="18.453125" customWidth="1"/>
    <col min="27" max="27" width="10.6328125" hidden="1" customWidth="1"/>
  </cols>
  <sheetData>
    <row r="1" spans="2:26" ht="12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951"/>
      <c r="S1" s="952"/>
      <c r="T1" s="952"/>
      <c r="U1" s="952"/>
      <c r="V1" s="952"/>
      <c r="W1" s="952"/>
      <c r="X1" s="952"/>
      <c r="Y1" s="952"/>
      <c r="Z1" s="952"/>
    </row>
    <row r="2" spans="2:26" ht="21.75" customHeight="1" x14ac:dyDescent="0.55000000000000004">
      <c r="B2" s="1"/>
      <c r="C2" s="1"/>
      <c r="D2" s="1"/>
      <c r="E2" s="1"/>
      <c r="F2" s="1"/>
      <c r="G2" s="1"/>
      <c r="H2" s="1"/>
      <c r="I2" s="1"/>
      <c r="J2" s="11"/>
      <c r="K2" s="2"/>
      <c r="L2" s="2"/>
      <c r="M2" s="2"/>
      <c r="N2" s="959"/>
      <c r="O2" s="947"/>
      <c r="P2" s="947"/>
      <c r="Q2" s="947"/>
      <c r="R2" s="947"/>
      <c r="S2" s="947"/>
      <c r="T2" s="948"/>
      <c r="U2" s="4"/>
      <c r="V2" s="960" t="s">
        <v>18</v>
      </c>
      <c r="W2" s="939"/>
      <c r="X2" s="939"/>
      <c r="Y2" s="940"/>
      <c r="Z2" s="12">
        <f>H43+I43+J43+K43+L43+M43+N43</f>
        <v>0</v>
      </c>
    </row>
    <row r="3" spans="2:26" ht="21.75" customHeight="1" x14ac:dyDescent="0.55000000000000004">
      <c r="B3" s="1"/>
      <c r="C3" s="1"/>
      <c r="D3" s="1"/>
      <c r="E3" s="1"/>
      <c r="F3" s="1"/>
      <c r="G3" s="1"/>
      <c r="H3" s="1"/>
      <c r="I3" s="1"/>
      <c r="J3" s="960" t="s">
        <v>0</v>
      </c>
      <c r="K3" s="939"/>
      <c r="L3" s="939"/>
      <c r="M3" s="940"/>
      <c r="N3" s="961">
        <f ca="1">TODAY()</f>
        <v>46194</v>
      </c>
      <c r="O3" s="939"/>
      <c r="P3" s="939"/>
      <c r="Q3" s="939"/>
      <c r="R3" s="939"/>
      <c r="S3" s="939"/>
      <c r="T3" s="940"/>
      <c r="U3" s="4"/>
      <c r="V3" s="960" t="s">
        <v>19</v>
      </c>
      <c r="W3" s="939"/>
      <c r="X3" s="939"/>
      <c r="Y3" s="940"/>
      <c r="Z3" s="12">
        <f>H44+I44+J44+K44+L44+M44+N44</f>
        <v>0</v>
      </c>
    </row>
    <row r="4" spans="2:26" ht="21.75" customHeight="1" x14ac:dyDescent="0.55000000000000004">
      <c r="B4" s="1"/>
      <c r="C4" s="1"/>
      <c r="D4" s="1"/>
      <c r="E4" s="1"/>
      <c r="F4" s="1"/>
      <c r="G4" s="1"/>
      <c r="H4" s="1"/>
      <c r="I4" s="1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4"/>
      <c r="V4" s="960" t="s">
        <v>20</v>
      </c>
      <c r="W4" s="939"/>
      <c r="X4" s="939"/>
      <c r="Y4" s="940"/>
      <c r="Z4" s="12">
        <f>(Y10/8*0.25)+(Y11/8*0.25)+(Y12/8*0.5)+(Y13/6*0.8)+(Y14/4*0.4)+(Y15/5*0.45)+(Y16/41*2.65)+(Y17/24*0.35)+(Y18/10*0.3)+(Y19/18*1.3)+(Y20/7*2.15)+(Y21/7*1.9)+(Y22/66*6)+(Y23/107*8.65)+(Y26/6*3)+(Y27/6*3.5)+(Y28/4*4)+(Y29/2*3.3)+(Y30/8*1)+(Y31/10*2.4)+(Y32/8*2.9)+(Y33/5*2.7)+(Y34/6*2)+(Y35/3*1.9)+(Y36/3*1.8)+(Y37/2*2.4)+(Y38/2*2.05)+(Y39/4*3.7)+(Y40/69*36.65)</f>
        <v>0</v>
      </c>
    </row>
    <row r="5" spans="2:26" ht="21.75" customHeight="1" x14ac:dyDescent="0.55000000000000004">
      <c r="B5" s="1"/>
      <c r="C5" s="1"/>
      <c r="D5" s="1"/>
      <c r="E5" s="1"/>
      <c r="F5" s="1"/>
      <c r="G5" s="1"/>
      <c r="H5" s="1"/>
      <c r="I5" s="1"/>
      <c r="J5" s="964"/>
      <c r="K5" s="965"/>
      <c r="L5" s="965"/>
      <c r="M5" s="965"/>
      <c r="N5" s="116"/>
      <c r="O5" s="115"/>
      <c r="P5" s="115"/>
      <c r="Q5" s="115"/>
      <c r="R5" s="115"/>
      <c r="S5" s="115"/>
      <c r="T5" s="115"/>
      <c r="U5" s="4"/>
      <c r="V5" s="966" t="s">
        <v>115</v>
      </c>
      <c r="W5" s="939"/>
      <c r="X5" s="939"/>
      <c r="Y5" s="940"/>
      <c r="Z5" s="13">
        <f>H56</f>
        <v>0</v>
      </c>
    </row>
    <row r="6" spans="2:26" ht="14.25" customHeight="1" thickBot="1" x14ac:dyDescent="0.4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962" t="s">
        <v>17</v>
      </c>
      <c r="S6" s="967"/>
      <c r="T6" s="967"/>
      <c r="U6" s="967"/>
      <c r="V6" s="967"/>
      <c r="W6" s="967"/>
      <c r="X6" s="967"/>
      <c r="Y6" s="967"/>
      <c r="Z6" s="967"/>
    </row>
    <row r="7" spans="2:26" ht="14.25" customHeight="1" x14ac:dyDescent="0.35">
      <c r="B7" s="14"/>
      <c r="C7" s="14"/>
      <c r="D7" s="94"/>
      <c r="E7" s="14"/>
      <c r="F7" s="14"/>
      <c r="G7" s="14"/>
      <c r="H7" s="14"/>
      <c r="I7" s="14"/>
      <c r="J7" s="14"/>
      <c r="K7" s="14"/>
      <c r="L7" s="14"/>
      <c r="M7" s="14"/>
      <c r="N7" s="14"/>
      <c r="O7" s="976" t="s">
        <v>282</v>
      </c>
      <c r="P7" s="977"/>
      <c r="Q7" s="977"/>
      <c r="R7" s="977"/>
      <c r="S7" s="977"/>
      <c r="T7" s="977"/>
      <c r="U7" s="977"/>
      <c r="V7" s="977"/>
      <c r="W7" s="977"/>
      <c r="X7" s="978"/>
      <c r="Y7" s="985"/>
      <c r="Z7" s="952"/>
    </row>
    <row r="8" spans="2:26" ht="69.75" customHeight="1" thickBot="1" x14ac:dyDescent="0.4">
      <c r="B8" s="326" t="s">
        <v>22</v>
      </c>
      <c r="C8" s="931" t="s">
        <v>23</v>
      </c>
      <c r="D8" s="932"/>
      <c r="E8" s="16" t="s">
        <v>24</v>
      </c>
      <c r="F8" s="17" t="s">
        <v>25</v>
      </c>
      <c r="G8" s="16" t="s">
        <v>13</v>
      </c>
      <c r="H8" s="18" t="s">
        <v>26</v>
      </c>
      <c r="I8" s="243" t="s">
        <v>27</v>
      </c>
      <c r="J8" s="19" t="s">
        <v>28</v>
      </c>
      <c r="K8" s="20" t="s">
        <v>29</v>
      </c>
      <c r="L8" s="21" t="s">
        <v>30</v>
      </c>
      <c r="M8" s="22" t="s">
        <v>31</v>
      </c>
      <c r="N8" s="611" t="s">
        <v>36</v>
      </c>
      <c r="O8" s="620" t="s">
        <v>33</v>
      </c>
      <c r="P8" s="621" t="s">
        <v>35</v>
      </c>
      <c r="Q8" s="622" t="s">
        <v>34</v>
      </c>
      <c r="R8" s="623" t="s">
        <v>36</v>
      </c>
      <c r="S8" s="624" t="s">
        <v>37</v>
      </c>
      <c r="T8" s="625" t="s">
        <v>38</v>
      </c>
      <c r="U8" s="626" t="s">
        <v>39</v>
      </c>
      <c r="V8" s="627" t="s">
        <v>40</v>
      </c>
      <c r="W8" s="628" t="s">
        <v>41</v>
      </c>
      <c r="X8" s="629" t="s">
        <v>42</v>
      </c>
      <c r="Y8" s="17" t="s">
        <v>43</v>
      </c>
      <c r="Z8" s="33" t="s">
        <v>44</v>
      </c>
    </row>
    <row r="9" spans="2:26" ht="42.75" customHeight="1" thickBot="1" x14ac:dyDescent="0.4">
      <c r="B9" s="979" t="s">
        <v>277</v>
      </c>
      <c r="C9" s="954"/>
      <c r="D9" s="955"/>
      <c r="E9" s="954"/>
      <c r="F9" s="954"/>
      <c r="G9" s="955"/>
      <c r="H9" s="941"/>
      <c r="I9" s="942"/>
      <c r="J9" s="942"/>
      <c r="K9" s="942"/>
      <c r="L9" s="942"/>
      <c r="M9" s="942"/>
      <c r="N9" s="942"/>
      <c r="O9" s="942"/>
      <c r="P9" s="942"/>
      <c r="Q9" s="942"/>
      <c r="R9" s="942"/>
      <c r="S9" s="942"/>
      <c r="T9" s="942"/>
      <c r="U9" s="942"/>
      <c r="V9" s="942"/>
      <c r="W9" s="942"/>
      <c r="X9" s="942"/>
      <c r="Y9" s="942"/>
      <c r="Z9" s="943"/>
    </row>
    <row r="10" spans="2:26" ht="18" customHeight="1" thickTop="1" thickBot="1" x14ac:dyDescent="0.5">
      <c r="B10" s="34">
        <v>1301</v>
      </c>
      <c r="C10" s="113" t="s">
        <v>263</v>
      </c>
      <c r="D10" s="618" t="s">
        <v>169</v>
      </c>
      <c r="E10" s="35" t="s">
        <v>274</v>
      </c>
      <c r="F10" s="35">
        <v>8</v>
      </c>
      <c r="G10" s="36">
        <v>40</v>
      </c>
      <c r="H10" s="128"/>
      <c r="I10" s="254"/>
      <c r="J10" s="129"/>
      <c r="K10" s="130"/>
      <c r="L10" s="131"/>
      <c r="M10" s="132"/>
      <c r="N10" s="612"/>
      <c r="O10" s="668"/>
      <c r="P10" s="669"/>
      <c r="Q10" s="670"/>
      <c r="R10" s="671"/>
      <c r="S10" s="672"/>
      <c r="T10" s="673"/>
      <c r="U10" s="674"/>
      <c r="V10" s="675"/>
      <c r="W10" s="676"/>
      <c r="X10" s="677"/>
      <c r="Y10" s="37">
        <f>(H10+I10+J10+K10+M10+L10+N10+O10+P10+Q10+R10+S10+T10+U10+V10+W10+X10)*8</f>
        <v>0</v>
      </c>
      <c r="Z10" s="38">
        <f>(H10+I10+J10+K10+L10+M10+N10+O10+P10+Q10+R10+S10+T10)*G10+(U10+V10+W10+X10)*(G10*1.05)</f>
        <v>0</v>
      </c>
    </row>
    <row r="11" spans="2:26" ht="18" customHeight="1" thickTop="1" thickBot="1" x14ac:dyDescent="0.5">
      <c r="B11" s="39">
        <v>1302</v>
      </c>
      <c r="C11" s="486" t="s">
        <v>264</v>
      </c>
      <c r="D11" s="619" t="s">
        <v>169</v>
      </c>
      <c r="E11" s="41" t="s">
        <v>274</v>
      </c>
      <c r="F11" s="41">
        <v>8</v>
      </c>
      <c r="G11" s="42">
        <v>40</v>
      </c>
      <c r="H11" s="137"/>
      <c r="I11" s="255"/>
      <c r="J11" s="138"/>
      <c r="K11" s="139"/>
      <c r="L11" s="140"/>
      <c r="M11" s="141"/>
      <c r="N11" s="613"/>
      <c r="O11" s="638"/>
      <c r="P11" s="639"/>
      <c r="Q11" s="640"/>
      <c r="R11" s="641"/>
      <c r="S11" s="642"/>
      <c r="T11" s="678"/>
      <c r="U11" s="644"/>
      <c r="V11" s="645"/>
      <c r="W11" s="646"/>
      <c r="X11" s="647"/>
      <c r="Y11" s="37">
        <f>(H11+I11+J11+K11+M11+L11+N11+O11+P11+Q11+R11+S11+T11+U11+V11+W11+X11)*8</f>
        <v>0</v>
      </c>
      <c r="Z11" s="38">
        <f t="shared" ref="Z11:Z23" si="0">(H11+I11+J11+K11+L11+M11+N11+O11+P11+Q11+R11+S11+T11)*G11+(U11+V11+W11+X11)*(G11*1.05)</f>
        <v>0</v>
      </c>
    </row>
    <row r="12" spans="2:26" ht="18" customHeight="1" thickTop="1" thickBot="1" x14ac:dyDescent="0.5">
      <c r="B12" s="43">
        <v>1303</v>
      </c>
      <c r="C12" s="105" t="s">
        <v>265</v>
      </c>
      <c r="D12" s="592" t="s">
        <v>169</v>
      </c>
      <c r="E12" s="44" t="s">
        <v>48</v>
      </c>
      <c r="F12" s="44">
        <v>8</v>
      </c>
      <c r="G12" s="45">
        <v>60</v>
      </c>
      <c r="H12" s="146"/>
      <c r="I12" s="256"/>
      <c r="J12" s="147"/>
      <c r="K12" s="148"/>
      <c r="L12" s="149"/>
      <c r="M12" s="150"/>
      <c r="N12" s="614"/>
      <c r="O12" s="658"/>
      <c r="P12" s="659"/>
      <c r="Q12" s="660"/>
      <c r="R12" s="661"/>
      <c r="S12" s="662"/>
      <c r="T12" s="679"/>
      <c r="U12" s="664"/>
      <c r="V12" s="665"/>
      <c r="W12" s="666"/>
      <c r="X12" s="667"/>
      <c r="Y12" s="47">
        <f>(H12+I12+J12+K12+M12+L12+N12+O12+P12+Q12+R12+S12+T12+U12+V12+W12+X12)*8</f>
        <v>0</v>
      </c>
      <c r="Z12" s="38">
        <f t="shared" si="0"/>
        <v>0</v>
      </c>
    </row>
    <row r="13" spans="2:26" ht="18" customHeight="1" thickTop="1" thickBot="1" x14ac:dyDescent="0.5">
      <c r="B13" s="39">
        <v>1304</v>
      </c>
      <c r="C13" s="617" t="s">
        <v>266</v>
      </c>
      <c r="D13" s="589" t="s">
        <v>169</v>
      </c>
      <c r="E13" s="41" t="s">
        <v>48</v>
      </c>
      <c r="F13" s="41">
        <v>8</v>
      </c>
      <c r="G13" s="48">
        <v>90</v>
      </c>
      <c r="H13" s="137"/>
      <c r="I13" s="255"/>
      <c r="J13" s="138"/>
      <c r="K13" s="139"/>
      <c r="L13" s="140"/>
      <c r="M13" s="141"/>
      <c r="N13" s="613"/>
      <c r="O13" s="638"/>
      <c r="P13" s="639"/>
      <c r="Q13" s="640"/>
      <c r="R13" s="641"/>
      <c r="S13" s="642"/>
      <c r="T13" s="678"/>
      <c r="U13" s="644"/>
      <c r="V13" s="645"/>
      <c r="W13" s="646"/>
      <c r="X13" s="647"/>
      <c r="Y13" s="49">
        <f>(H13+I13+J13+K13+M13+L13+N13+O13+P13+Q13+R13+S13+T13+U13+V13+W13+X13)*8</f>
        <v>0</v>
      </c>
      <c r="Z13" s="38">
        <f t="shared" si="0"/>
        <v>0</v>
      </c>
    </row>
    <row r="14" spans="2:26" ht="18" customHeight="1" thickTop="1" thickBot="1" x14ac:dyDescent="0.5">
      <c r="B14" s="39">
        <v>1305</v>
      </c>
      <c r="C14" s="104" t="s">
        <v>267</v>
      </c>
      <c r="D14" s="589" t="s">
        <v>169</v>
      </c>
      <c r="E14" s="41" t="s">
        <v>48</v>
      </c>
      <c r="F14" s="41">
        <v>4</v>
      </c>
      <c r="G14" s="48">
        <v>40</v>
      </c>
      <c r="H14" s="137"/>
      <c r="I14" s="255"/>
      <c r="J14" s="138"/>
      <c r="K14" s="139"/>
      <c r="L14" s="140"/>
      <c r="M14" s="141"/>
      <c r="N14" s="613"/>
      <c r="O14" s="638"/>
      <c r="P14" s="639"/>
      <c r="Q14" s="640"/>
      <c r="R14" s="641"/>
      <c r="S14" s="642"/>
      <c r="T14" s="678"/>
      <c r="U14" s="644"/>
      <c r="V14" s="645"/>
      <c r="W14" s="646"/>
      <c r="X14" s="647"/>
      <c r="Y14" s="49">
        <f>(H14+I14+J14+K14+M14+L14+N14+O14+P14+Q14+R14+S14+T14+U14+V14+W14+X14)*4</f>
        <v>0</v>
      </c>
      <c r="Z14" s="38">
        <f t="shared" si="0"/>
        <v>0</v>
      </c>
    </row>
    <row r="15" spans="2:26" ht="18" customHeight="1" thickTop="1" thickBot="1" x14ac:dyDescent="0.5">
      <c r="B15" s="43">
        <v>1306</v>
      </c>
      <c r="C15" s="105" t="s">
        <v>268</v>
      </c>
      <c r="D15" s="592" t="s">
        <v>169</v>
      </c>
      <c r="E15" s="44" t="s">
        <v>48</v>
      </c>
      <c r="F15" s="44">
        <v>5</v>
      </c>
      <c r="G15" s="45">
        <v>50</v>
      </c>
      <c r="H15" s="146"/>
      <c r="I15" s="256"/>
      <c r="J15" s="147"/>
      <c r="K15" s="148"/>
      <c r="L15" s="149"/>
      <c r="M15" s="150"/>
      <c r="N15" s="614"/>
      <c r="O15" s="658"/>
      <c r="P15" s="659"/>
      <c r="Q15" s="660"/>
      <c r="R15" s="661"/>
      <c r="S15" s="662"/>
      <c r="T15" s="679"/>
      <c r="U15" s="664"/>
      <c r="V15" s="665"/>
      <c r="W15" s="666"/>
      <c r="X15" s="667"/>
      <c r="Y15" s="49">
        <f>(H15+I15+J15+K15+M15+L15+N15+O15+P15+Q15+R15+S15+T15+U15+V15+W15+X15)*5</f>
        <v>0</v>
      </c>
      <c r="Z15" s="38">
        <f t="shared" si="0"/>
        <v>0</v>
      </c>
    </row>
    <row r="16" spans="2:26" ht="18" customHeight="1" thickTop="1" thickBot="1" x14ac:dyDescent="0.5">
      <c r="B16" s="39">
        <v>1307</v>
      </c>
      <c r="C16" s="103" t="s">
        <v>278</v>
      </c>
      <c r="D16" s="589" t="s">
        <v>169</v>
      </c>
      <c r="E16" s="41" t="s">
        <v>274</v>
      </c>
      <c r="F16" s="41">
        <v>41</v>
      </c>
      <c r="G16" s="48">
        <v>310</v>
      </c>
      <c r="H16" s="155"/>
      <c r="I16" s="255"/>
      <c r="J16" s="138"/>
      <c r="K16" s="139"/>
      <c r="L16" s="140"/>
      <c r="M16" s="141"/>
      <c r="N16" s="613"/>
      <c r="O16" s="638"/>
      <c r="P16" s="639"/>
      <c r="Q16" s="640"/>
      <c r="R16" s="641"/>
      <c r="S16" s="642"/>
      <c r="T16" s="678"/>
      <c r="U16" s="644"/>
      <c r="V16" s="645"/>
      <c r="W16" s="646"/>
      <c r="X16" s="680"/>
      <c r="Y16" s="49">
        <f>(H16+I16+J16+K16+M16+L16+N16+O16+P16+Q16+R16+S16+T16+U16+V16+W16+X16)*41</f>
        <v>0</v>
      </c>
      <c r="Z16" s="38">
        <f t="shared" si="0"/>
        <v>0</v>
      </c>
    </row>
    <row r="17" spans="2:26" ht="18" customHeight="1" thickTop="1" thickBot="1" x14ac:dyDescent="0.5">
      <c r="B17" s="50">
        <v>1308</v>
      </c>
      <c r="C17" s="104" t="s">
        <v>269</v>
      </c>
      <c r="D17" s="590" t="s">
        <v>169</v>
      </c>
      <c r="E17" s="40" t="s">
        <v>275</v>
      </c>
      <c r="F17" s="40">
        <v>24</v>
      </c>
      <c r="G17" s="51">
        <v>90</v>
      </c>
      <c r="H17" s="156"/>
      <c r="I17" s="257"/>
      <c r="J17" s="157"/>
      <c r="K17" s="158"/>
      <c r="L17" s="159"/>
      <c r="M17" s="160"/>
      <c r="N17" s="615"/>
      <c r="O17" s="648"/>
      <c r="P17" s="649"/>
      <c r="Q17" s="650"/>
      <c r="R17" s="651"/>
      <c r="S17" s="652"/>
      <c r="T17" s="681"/>
      <c r="U17" s="654"/>
      <c r="V17" s="655"/>
      <c r="W17" s="656"/>
      <c r="X17" s="682"/>
      <c r="Y17" s="49">
        <f>(H17+I17+J17+K17+M17+L17+N17+O17+P17+Q17+R17+S17+T17+U17+V17+W17+X17)*24</f>
        <v>0</v>
      </c>
      <c r="Z17" s="38">
        <f t="shared" si="0"/>
        <v>0</v>
      </c>
    </row>
    <row r="18" spans="2:26" ht="18" customHeight="1" thickTop="1" thickBot="1" x14ac:dyDescent="0.5">
      <c r="B18" s="43">
        <v>1309</v>
      </c>
      <c r="C18" s="105" t="s">
        <v>270</v>
      </c>
      <c r="D18" s="592" t="s">
        <v>169</v>
      </c>
      <c r="E18" s="44" t="s">
        <v>274</v>
      </c>
      <c r="F18" s="44">
        <v>10</v>
      </c>
      <c r="G18" s="45">
        <v>50</v>
      </c>
      <c r="H18" s="165"/>
      <c r="I18" s="256"/>
      <c r="J18" s="147"/>
      <c r="K18" s="148"/>
      <c r="L18" s="149"/>
      <c r="M18" s="150"/>
      <c r="N18" s="614"/>
      <c r="O18" s="658"/>
      <c r="P18" s="659"/>
      <c r="Q18" s="660"/>
      <c r="R18" s="661"/>
      <c r="S18" s="662"/>
      <c r="T18" s="679"/>
      <c r="U18" s="664"/>
      <c r="V18" s="665"/>
      <c r="W18" s="666"/>
      <c r="X18" s="667"/>
      <c r="Y18" s="49">
        <f>(H18+I18+J18+K18+M18+L18+N18+O18+P18+Q18+R18+S18+T18+U18+V18+W18+X18)*10</f>
        <v>0</v>
      </c>
      <c r="Z18" s="38">
        <f t="shared" si="0"/>
        <v>0</v>
      </c>
    </row>
    <row r="19" spans="2:26" ht="18" customHeight="1" thickTop="1" thickBot="1" x14ac:dyDescent="0.5">
      <c r="B19" s="52">
        <v>1310</v>
      </c>
      <c r="C19" s="103" t="s">
        <v>271</v>
      </c>
      <c r="D19" s="589" t="s">
        <v>169</v>
      </c>
      <c r="E19" s="41" t="s">
        <v>47</v>
      </c>
      <c r="F19" s="41">
        <v>18</v>
      </c>
      <c r="G19" s="48">
        <v>150</v>
      </c>
      <c r="H19" s="137"/>
      <c r="I19" s="255"/>
      <c r="J19" s="138"/>
      <c r="K19" s="139"/>
      <c r="L19" s="140"/>
      <c r="M19" s="141"/>
      <c r="N19" s="613"/>
      <c r="O19" s="638"/>
      <c r="P19" s="639"/>
      <c r="Q19" s="640"/>
      <c r="R19" s="641"/>
      <c r="S19" s="642"/>
      <c r="T19" s="683"/>
      <c r="U19" s="684"/>
      <c r="V19" s="645"/>
      <c r="W19" s="646"/>
      <c r="X19" s="685"/>
      <c r="Y19" s="53">
        <f>(H19+I19+J19+K19+M19+L19+N19+O19+P19+Q19+R19+S19+T19+U19+V19+W19+X19)*18</f>
        <v>0</v>
      </c>
      <c r="Z19" s="38">
        <f t="shared" si="0"/>
        <v>0</v>
      </c>
    </row>
    <row r="20" spans="2:26" ht="18" customHeight="1" thickTop="1" thickBot="1" x14ac:dyDescent="0.5">
      <c r="B20" s="50">
        <v>1311</v>
      </c>
      <c r="C20" s="104" t="s">
        <v>272</v>
      </c>
      <c r="D20" s="590" t="s">
        <v>169</v>
      </c>
      <c r="E20" s="40" t="s">
        <v>59</v>
      </c>
      <c r="F20" s="40">
        <v>7</v>
      </c>
      <c r="G20" s="51">
        <v>220</v>
      </c>
      <c r="H20" s="166"/>
      <c r="I20" s="257"/>
      <c r="J20" s="157"/>
      <c r="K20" s="158"/>
      <c r="L20" s="159"/>
      <c r="M20" s="160"/>
      <c r="N20" s="615"/>
      <c r="O20" s="648"/>
      <c r="P20" s="649"/>
      <c r="Q20" s="650"/>
      <c r="R20" s="651"/>
      <c r="S20" s="652"/>
      <c r="T20" s="681"/>
      <c r="U20" s="654"/>
      <c r="V20" s="655"/>
      <c r="W20" s="656"/>
      <c r="X20" s="657"/>
      <c r="Y20" s="53">
        <f>(H20+I20+J20+K20+M20+L20+N20+O20+P20+Q20+R20+S20+T20+U20+V20+W20+X20)*7</f>
        <v>0</v>
      </c>
      <c r="Z20" s="38">
        <f t="shared" si="0"/>
        <v>0</v>
      </c>
    </row>
    <row r="21" spans="2:26" ht="18" customHeight="1" thickTop="1" thickBot="1" x14ac:dyDescent="0.5">
      <c r="B21" s="43">
        <v>1312</v>
      </c>
      <c r="C21" s="105" t="s">
        <v>273</v>
      </c>
      <c r="D21" s="592" t="s">
        <v>169</v>
      </c>
      <c r="E21" s="44" t="s">
        <v>59</v>
      </c>
      <c r="F21" s="44">
        <v>7</v>
      </c>
      <c r="G21" s="45">
        <v>200</v>
      </c>
      <c r="H21" s="146"/>
      <c r="I21" s="256"/>
      <c r="J21" s="147"/>
      <c r="K21" s="148"/>
      <c r="L21" s="149"/>
      <c r="M21" s="150"/>
      <c r="N21" s="614"/>
      <c r="O21" s="658"/>
      <c r="P21" s="659"/>
      <c r="Q21" s="660"/>
      <c r="R21" s="661"/>
      <c r="S21" s="662"/>
      <c r="T21" s="679"/>
      <c r="U21" s="664"/>
      <c r="V21" s="665"/>
      <c r="W21" s="666"/>
      <c r="X21" s="667"/>
      <c r="Y21" s="53">
        <f>(H21+I21+J21+K21+M21+L21+N21+O21+P21+Q21+R21+S21+T21+U21+V21+W21+X21)*7</f>
        <v>0</v>
      </c>
      <c r="Z21" s="38">
        <f t="shared" si="0"/>
        <v>0</v>
      </c>
    </row>
    <row r="22" spans="2:26" ht="18" customHeight="1" thickTop="1" thickBot="1" x14ac:dyDescent="0.5">
      <c r="B22" s="39">
        <v>1313</v>
      </c>
      <c r="C22" s="103" t="s">
        <v>279</v>
      </c>
      <c r="D22" s="589" t="s">
        <v>169</v>
      </c>
      <c r="E22" s="41" t="s">
        <v>276</v>
      </c>
      <c r="F22" s="41">
        <v>66</v>
      </c>
      <c r="G22" s="48">
        <v>710</v>
      </c>
      <c r="H22" s="137"/>
      <c r="I22" s="255"/>
      <c r="J22" s="138"/>
      <c r="K22" s="139"/>
      <c r="L22" s="140"/>
      <c r="M22" s="141"/>
      <c r="N22" s="613"/>
      <c r="O22" s="638"/>
      <c r="P22" s="639"/>
      <c r="Q22" s="640"/>
      <c r="R22" s="641"/>
      <c r="S22" s="642"/>
      <c r="T22" s="683"/>
      <c r="U22" s="644"/>
      <c r="V22" s="645"/>
      <c r="W22" s="646"/>
      <c r="X22" s="647"/>
      <c r="Y22" s="53">
        <f>(H22+I22+J22+K22+M22+L22+N22+O22+P22+Q22+R22+S22+T22+U22+V22+W22+X22)*66</f>
        <v>0</v>
      </c>
      <c r="Z22" s="38">
        <f t="shared" si="0"/>
        <v>0</v>
      </c>
    </row>
    <row r="23" spans="2:26" ht="18" customHeight="1" thickTop="1" thickBot="1" x14ac:dyDescent="0.5">
      <c r="B23" s="50">
        <v>1314</v>
      </c>
      <c r="C23" s="104" t="s">
        <v>280</v>
      </c>
      <c r="D23" s="590" t="s">
        <v>169</v>
      </c>
      <c r="E23" s="40" t="s">
        <v>276</v>
      </c>
      <c r="F23" s="40">
        <v>107</v>
      </c>
      <c r="G23" s="51">
        <v>1000</v>
      </c>
      <c r="H23" s="166"/>
      <c r="I23" s="257"/>
      <c r="J23" s="157"/>
      <c r="K23" s="158"/>
      <c r="L23" s="159"/>
      <c r="M23" s="160"/>
      <c r="N23" s="615"/>
      <c r="O23" s="648"/>
      <c r="P23" s="649"/>
      <c r="Q23" s="650"/>
      <c r="R23" s="651"/>
      <c r="S23" s="652"/>
      <c r="T23" s="681"/>
      <c r="U23" s="654"/>
      <c r="V23" s="655"/>
      <c r="W23" s="656"/>
      <c r="X23" s="657"/>
      <c r="Y23" s="53">
        <f>(H23+I23+J23+K23+M23+L23+N23+O23+P23+Q23+R23+S23+T23+U23+V23+W23+X23)*107</f>
        <v>0</v>
      </c>
      <c r="Z23" s="38">
        <f t="shared" si="0"/>
        <v>0</v>
      </c>
    </row>
    <row r="24" spans="2:26" ht="8" customHeight="1" thickTop="1" thickBot="1" x14ac:dyDescent="0.5">
      <c r="B24" s="510"/>
      <c r="C24" s="510"/>
      <c r="D24" s="511"/>
      <c r="E24" s="510"/>
      <c r="F24" s="510"/>
      <c r="G24" s="512"/>
      <c r="H24" s="513"/>
      <c r="I24" s="514"/>
      <c r="J24" s="515"/>
      <c r="K24" s="516"/>
      <c r="L24" s="517"/>
      <c r="M24" s="518"/>
      <c r="N24" s="519"/>
      <c r="O24" s="520"/>
      <c r="P24" s="521"/>
      <c r="Q24" s="522"/>
      <c r="R24" s="523"/>
      <c r="S24" s="524"/>
      <c r="T24" s="525"/>
      <c r="U24" s="526"/>
      <c r="V24" s="527"/>
      <c r="W24" s="528"/>
      <c r="X24" s="517"/>
      <c r="Y24" s="529"/>
      <c r="Z24" s="530"/>
    </row>
    <row r="25" spans="2:26" ht="42.75" customHeight="1" thickTop="1" thickBot="1" x14ac:dyDescent="0.5">
      <c r="B25" s="949" t="s">
        <v>145</v>
      </c>
      <c r="C25" s="948"/>
      <c r="D25" s="948"/>
      <c r="E25" s="948"/>
      <c r="F25" s="948"/>
      <c r="G25" s="948"/>
      <c r="H25" s="950"/>
      <c r="I25" s="948"/>
      <c r="J25" s="948"/>
      <c r="K25" s="948"/>
      <c r="L25" s="948"/>
      <c r="M25" s="948"/>
      <c r="N25" s="948"/>
      <c r="O25" s="948"/>
      <c r="P25" s="948"/>
      <c r="Q25" s="948"/>
      <c r="R25" s="948"/>
      <c r="S25" s="948"/>
      <c r="T25" s="948"/>
      <c r="U25" s="948"/>
      <c r="V25" s="948"/>
      <c r="W25" s="948"/>
      <c r="X25" s="948"/>
      <c r="Y25" s="531"/>
      <c r="Z25" s="532"/>
    </row>
    <row r="26" spans="2:26" s="7" customFormat="1" ht="18" customHeight="1" thickTop="1" thickBot="1" x14ac:dyDescent="0.5">
      <c r="B26" s="39">
        <v>1203</v>
      </c>
      <c r="C26" s="106" t="s">
        <v>117</v>
      </c>
      <c r="D26" s="589"/>
      <c r="E26" s="41" t="s">
        <v>49</v>
      </c>
      <c r="F26" s="41">
        <v>6</v>
      </c>
      <c r="G26" s="42">
        <v>240</v>
      </c>
      <c r="H26" s="137"/>
      <c r="I26" s="255"/>
      <c r="J26" s="138"/>
      <c r="K26" s="139"/>
      <c r="L26" s="140"/>
      <c r="M26" s="141"/>
      <c r="N26" s="613"/>
      <c r="O26" s="638"/>
      <c r="P26" s="639"/>
      <c r="Q26" s="640"/>
      <c r="R26" s="641"/>
      <c r="S26" s="642"/>
      <c r="T26" s="643"/>
      <c r="U26" s="644"/>
      <c r="V26" s="645"/>
      <c r="W26" s="646"/>
      <c r="X26" s="647"/>
      <c r="Y26" s="49">
        <f>(H26+I26+J26+K26+M26+L26+N26+O26+P26+Q26+R26+S26+T26+U26+V26+W26+X26)*6</f>
        <v>0</v>
      </c>
      <c r="Z26" s="38">
        <f t="shared" ref="Z26:Z40" si="1">(H26+I26+J26+K26+L26+M26+N26+O26+P26+Q26+R26+S26+T26)*G26+(U26+V26+W26+X26)*(G26*1.05)</f>
        <v>0</v>
      </c>
    </row>
    <row r="27" spans="2:26" s="7" customFormat="1" ht="18" customHeight="1" thickTop="1" thickBot="1" x14ac:dyDescent="0.5">
      <c r="B27" s="39">
        <v>1204</v>
      </c>
      <c r="C27" s="106" t="s">
        <v>94</v>
      </c>
      <c r="D27" s="590"/>
      <c r="E27" s="95" t="s">
        <v>50</v>
      </c>
      <c r="F27" s="40">
        <v>6</v>
      </c>
      <c r="G27" s="57">
        <v>300</v>
      </c>
      <c r="H27" s="166"/>
      <c r="I27" s="257"/>
      <c r="J27" s="157"/>
      <c r="K27" s="158"/>
      <c r="L27" s="159"/>
      <c r="M27" s="160"/>
      <c r="N27" s="615"/>
      <c r="O27" s="648"/>
      <c r="P27" s="649"/>
      <c r="Q27" s="650"/>
      <c r="R27" s="651"/>
      <c r="S27" s="652"/>
      <c r="T27" s="653"/>
      <c r="U27" s="654"/>
      <c r="V27" s="655"/>
      <c r="W27" s="656"/>
      <c r="X27" s="657"/>
      <c r="Y27" s="49">
        <f>(H27+I27+J27+K27+M27+L27+N27+O27+P27+Q27+R27+S27+T27+U27+V27+W27+X27)*6</f>
        <v>0</v>
      </c>
      <c r="Z27" s="38">
        <f t="shared" si="1"/>
        <v>0</v>
      </c>
    </row>
    <row r="28" spans="2:26" s="7" customFormat="1" ht="18" customHeight="1" thickTop="1" thickBot="1" x14ac:dyDescent="0.5">
      <c r="B28" s="241">
        <v>1205</v>
      </c>
      <c r="C28" s="242" t="s">
        <v>118</v>
      </c>
      <c r="D28" s="591"/>
      <c r="E28" s="96" t="s">
        <v>51</v>
      </c>
      <c r="F28" s="44">
        <v>4</v>
      </c>
      <c r="G28" s="45">
        <v>330</v>
      </c>
      <c r="H28" s="146"/>
      <c r="I28" s="256"/>
      <c r="J28" s="147"/>
      <c r="K28" s="148"/>
      <c r="L28" s="149"/>
      <c r="M28" s="150"/>
      <c r="N28" s="614"/>
      <c r="O28" s="658"/>
      <c r="P28" s="659"/>
      <c r="Q28" s="660"/>
      <c r="R28" s="661"/>
      <c r="S28" s="662"/>
      <c r="T28" s="663"/>
      <c r="U28" s="664"/>
      <c r="V28" s="665"/>
      <c r="W28" s="666"/>
      <c r="X28" s="667"/>
      <c r="Y28" s="49">
        <f>(H28+I28+J28+K28+M28+L28+N28+O28+P28+Q28+R28+S28+T28+U28+V28+W28+X28)*4</f>
        <v>0</v>
      </c>
      <c r="Z28" s="38">
        <f t="shared" si="1"/>
        <v>0</v>
      </c>
    </row>
    <row r="29" spans="2:26" s="7" customFormat="1" ht="18" customHeight="1" thickTop="1" thickBot="1" x14ac:dyDescent="0.5">
      <c r="B29" s="240">
        <v>1206</v>
      </c>
      <c r="C29" s="106" t="s">
        <v>157</v>
      </c>
      <c r="D29" s="589"/>
      <c r="E29" s="97" t="s">
        <v>51</v>
      </c>
      <c r="F29" s="41">
        <v>2</v>
      </c>
      <c r="G29" s="42">
        <v>270</v>
      </c>
      <c r="H29" s="137"/>
      <c r="I29" s="255"/>
      <c r="J29" s="138"/>
      <c r="K29" s="139"/>
      <c r="L29" s="140"/>
      <c r="M29" s="141"/>
      <c r="N29" s="613"/>
      <c r="O29" s="638"/>
      <c r="P29" s="639"/>
      <c r="Q29" s="640"/>
      <c r="R29" s="641"/>
      <c r="S29" s="642"/>
      <c r="T29" s="643"/>
      <c r="U29" s="644"/>
      <c r="V29" s="645"/>
      <c r="W29" s="646"/>
      <c r="X29" s="647"/>
      <c r="Y29" s="49">
        <f>(H29+I29+J29+K29+M29+L29+N29+O29+P29+Q29+R29+S29+T29+U29+V29+W29+X29)*2</f>
        <v>0</v>
      </c>
      <c r="Z29" s="38">
        <f t="shared" si="1"/>
        <v>0</v>
      </c>
    </row>
    <row r="30" spans="2:26" s="7" customFormat="1" ht="18" customHeight="1" thickTop="1" thickBot="1" x14ac:dyDescent="0.5">
      <c r="B30" s="39">
        <v>1207</v>
      </c>
      <c r="C30" s="107" t="s">
        <v>134</v>
      </c>
      <c r="D30" s="590"/>
      <c r="E30" s="95" t="s">
        <v>48</v>
      </c>
      <c r="F30" s="40">
        <v>8</v>
      </c>
      <c r="G30" s="51">
        <v>90</v>
      </c>
      <c r="H30" s="166"/>
      <c r="I30" s="257"/>
      <c r="J30" s="157"/>
      <c r="K30" s="158"/>
      <c r="L30" s="159"/>
      <c r="M30" s="160"/>
      <c r="N30" s="615"/>
      <c r="O30" s="648"/>
      <c r="P30" s="649"/>
      <c r="Q30" s="650"/>
      <c r="R30" s="651"/>
      <c r="S30" s="652"/>
      <c r="T30" s="653"/>
      <c r="U30" s="654"/>
      <c r="V30" s="655"/>
      <c r="W30" s="656"/>
      <c r="X30" s="657"/>
      <c r="Y30" s="49">
        <f>(H30+I30+J30+K30+M30+L30+N30+O30+P30+Q30+R30+S30+T30+U30+V30+W30+X30)*8</f>
        <v>0</v>
      </c>
      <c r="Z30" s="38">
        <f t="shared" si="1"/>
        <v>0</v>
      </c>
    </row>
    <row r="31" spans="2:26" s="7" customFormat="1" ht="18" customHeight="1" thickTop="1" thickBot="1" x14ac:dyDescent="0.5">
      <c r="B31" s="241">
        <v>1208</v>
      </c>
      <c r="C31" s="99" t="s">
        <v>164</v>
      </c>
      <c r="D31" s="592"/>
      <c r="E31" s="96" t="s">
        <v>92</v>
      </c>
      <c r="F31" s="44">
        <v>10</v>
      </c>
      <c r="G31" s="45">
        <v>200</v>
      </c>
      <c r="H31" s="146"/>
      <c r="I31" s="256"/>
      <c r="J31" s="147"/>
      <c r="K31" s="148"/>
      <c r="L31" s="149"/>
      <c r="M31" s="150"/>
      <c r="N31" s="614"/>
      <c r="O31" s="658"/>
      <c r="P31" s="659"/>
      <c r="Q31" s="660"/>
      <c r="R31" s="661"/>
      <c r="S31" s="662"/>
      <c r="T31" s="663"/>
      <c r="U31" s="664"/>
      <c r="V31" s="665"/>
      <c r="W31" s="666"/>
      <c r="X31" s="667"/>
      <c r="Y31" s="49">
        <f>(H31+I31+J31+K31+M31+L31+N31+O31+P31+Q31+R31+S31+T31+U31+V31+W31+X31)*10</f>
        <v>0</v>
      </c>
      <c r="Z31" s="38">
        <f t="shared" si="1"/>
        <v>0</v>
      </c>
    </row>
    <row r="32" spans="2:26" s="7" customFormat="1" ht="18" customHeight="1" thickTop="1" thickBot="1" x14ac:dyDescent="0.5">
      <c r="B32" s="39">
        <v>1209</v>
      </c>
      <c r="C32" s="106" t="s">
        <v>163</v>
      </c>
      <c r="D32" s="589"/>
      <c r="E32" s="97" t="s">
        <v>59</v>
      </c>
      <c r="F32" s="41">
        <v>8</v>
      </c>
      <c r="G32" s="42">
        <v>240</v>
      </c>
      <c r="H32" s="137"/>
      <c r="I32" s="255"/>
      <c r="J32" s="138"/>
      <c r="K32" s="139"/>
      <c r="L32" s="140"/>
      <c r="M32" s="141"/>
      <c r="N32" s="613"/>
      <c r="O32" s="638"/>
      <c r="P32" s="639"/>
      <c r="Q32" s="640"/>
      <c r="R32" s="641"/>
      <c r="S32" s="642"/>
      <c r="T32" s="643"/>
      <c r="U32" s="644"/>
      <c r="V32" s="645"/>
      <c r="W32" s="646"/>
      <c r="X32" s="647"/>
      <c r="Y32" s="49">
        <f>(H32+I32+J32+K32+M32+L32+N32+O32+P32+Q32+R32+S32+T32+U32+V32+W32+X32)*8</f>
        <v>0</v>
      </c>
      <c r="Z32" s="38">
        <f t="shared" si="1"/>
        <v>0</v>
      </c>
    </row>
    <row r="33" spans="2:26" s="7" customFormat="1" ht="18" customHeight="1" thickTop="1" thickBot="1" x14ac:dyDescent="0.5">
      <c r="B33" s="39">
        <v>1210</v>
      </c>
      <c r="C33" s="107" t="s">
        <v>162</v>
      </c>
      <c r="D33" s="590"/>
      <c r="E33" s="95" t="s">
        <v>50</v>
      </c>
      <c r="F33" s="40">
        <v>5</v>
      </c>
      <c r="G33" s="57">
        <v>220</v>
      </c>
      <c r="H33" s="166"/>
      <c r="I33" s="257"/>
      <c r="J33" s="157"/>
      <c r="K33" s="158"/>
      <c r="L33" s="159"/>
      <c r="M33" s="160"/>
      <c r="N33" s="615"/>
      <c r="O33" s="648"/>
      <c r="P33" s="649"/>
      <c r="Q33" s="650"/>
      <c r="R33" s="651"/>
      <c r="S33" s="652"/>
      <c r="T33" s="653"/>
      <c r="U33" s="654"/>
      <c r="V33" s="655"/>
      <c r="W33" s="656"/>
      <c r="X33" s="657"/>
      <c r="Y33" s="49">
        <f>(H33+I33+J33+K33+M33+L33+N33+O33+P33+Q33+R33+S33+T33+U33+V33+W33+X33)*5</f>
        <v>0</v>
      </c>
      <c r="Z33" s="38">
        <f t="shared" si="1"/>
        <v>0</v>
      </c>
    </row>
    <row r="34" spans="2:26" s="7" customFormat="1" ht="18" customHeight="1" thickTop="1" thickBot="1" x14ac:dyDescent="0.5">
      <c r="B34" s="241">
        <v>1211</v>
      </c>
      <c r="C34" s="242" t="s">
        <v>161</v>
      </c>
      <c r="D34" s="591"/>
      <c r="E34" s="44" t="s">
        <v>50</v>
      </c>
      <c r="F34" s="44">
        <v>6</v>
      </c>
      <c r="G34" s="45">
        <v>180</v>
      </c>
      <c r="H34" s="146"/>
      <c r="I34" s="256"/>
      <c r="J34" s="147"/>
      <c r="K34" s="148"/>
      <c r="L34" s="149"/>
      <c r="M34" s="150"/>
      <c r="N34" s="614"/>
      <c r="O34" s="658"/>
      <c r="P34" s="659"/>
      <c r="Q34" s="660"/>
      <c r="R34" s="661"/>
      <c r="S34" s="662"/>
      <c r="T34" s="663"/>
      <c r="U34" s="664"/>
      <c r="V34" s="665"/>
      <c r="W34" s="666"/>
      <c r="X34" s="667"/>
      <c r="Y34" s="49">
        <f>(H34+I34+J34+K34+M34+L34+N34+O34+P34+Q34+R34+S34+T34+U34+V34+W34+X34)*6</f>
        <v>0</v>
      </c>
      <c r="Z34" s="38">
        <f t="shared" si="1"/>
        <v>0</v>
      </c>
    </row>
    <row r="35" spans="2:26" s="7" customFormat="1" ht="18" customHeight="1" thickTop="1" thickBot="1" x14ac:dyDescent="0.5">
      <c r="B35" s="39">
        <v>1212</v>
      </c>
      <c r="C35" s="106" t="s">
        <v>121</v>
      </c>
      <c r="D35" s="589"/>
      <c r="E35" s="41" t="s">
        <v>50</v>
      </c>
      <c r="F35" s="41">
        <v>3</v>
      </c>
      <c r="G35" s="42">
        <v>160</v>
      </c>
      <c r="H35" s="137"/>
      <c r="I35" s="255"/>
      <c r="J35" s="138"/>
      <c r="K35" s="139"/>
      <c r="L35" s="140"/>
      <c r="M35" s="141"/>
      <c r="N35" s="613"/>
      <c r="O35" s="638"/>
      <c r="P35" s="639"/>
      <c r="Q35" s="640"/>
      <c r="R35" s="641"/>
      <c r="S35" s="642"/>
      <c r="T35" s="643"/>
      <c r="U35" s="644"/>
      <c r="V35" s="645"/>
      <c r="W35" s="646"/>
      <c r="X35" s="647"/>
      <c r="Y35" s="49">
        <f>(H35+I35+J35+K35+M35+L35+N35+O35+P35+Q35+R35+S35+T35+U35+V35+W35+X35)*3</f>
        <v>0</v>
      </c>
      <c r="Z35" s="38">
        <f t="shared" si="1"/>
        <v>0</v>
      </c>
    </row>
    <row r="36" spans="2:26" s="7" customFormat="1" ht="18" customHeight="1" thickTop="1" thickBot="1" x14ac:dyDescent="0.5">
      <c r="B36" s="39">
        <v>1213</v>
      </c>
      <c r="C36" s="107" t="s">
        <v>158</v>
      </c>
      <c r="D36" s="590"/>
      <c r="E36" s="40" t="s">
        <v>50</v>
      </c>
      <c r="F36" s="40">
        <v>3</v>
      </c>
      <c r="G36" s="51">
        <v>160</v>
      </c>
      <c r="H36" s="166"/>
      <c r="I36" s="257"/>
      <c r="J36" s="157"/>
      <c r="K36" s="158"/>
      <c r="L36" s="159"/>
      <c r="M36" s="160"/>
      <c r="N36" s="615"/>
      <c r="O36" s="648"/>
      <c r="P36" s="649"/>
      <c r="Q36" s="650"/>
      <c r="R36" s="651"/>
      <c r="S36" s="652"/>
      <c r="T36" s="653"/>
      <c r="U36" s="654"/>
      <c r="V36" s="655"/>
      <c r="W36" s="656"/>
      <c r="X36" s="657"/>
      <c r="Y36" s="49">
        <f>(H36+I36+J36+K36+M36+L36+N36+O36+P36+Q36+R36+S36+T36+U36+V36+W36+X36)*3</f>
        <v>0</v>
      </c>
      <c r="Z36" s="38">
        <f t="shared" si="1"/>
        <v>0</v>
      </c>
    </row>
    <row r="37" spans="2:26" s="7" customFormat="1" ht="18" customHeight="1" thickTop="1" thickBot="1" x14ac:dyDescent="0.5">
      <c r="B37" s="241">
        <v>1214</v>
      </c>
      <c r="C37" s="99" t="s">
        <v>122</v>
      </c>
      <c r="D37" s="592"/>
      <c r="E37" s="96" t="s">
        <v>51</v>
      </c>
      <c r="F37" s="44">
        <v>2</v>
      </c>
      <c r="G37" s="45">
        <v>200</v>
      </c>
      <c r="H37" s="146"/>
      <c r="I37" s="256"/>
      <c r="J37" s="147"/>
      <c r="K37" s="148"/>
      <c r="L37" s="149"/>
      <c r="M37" s="150"/>
      <c r="N37" s="614"/>
      <c r="O37" s="658"/>
      <c r="P37" s="659"/>
      <c r="Q37" s="660"/>
      <c r="R37" s="661"/>
      <c r="S37" s="662"/>
      <c r="T37" s="663"/>
      <c r="U37" s="664"/>
      <c r="V37" s="665"/>
      <c r="W37" s="666"/>
      <c r="X37" s="667"/>
      <c r="Y37" s="49">
        <f>(H37+I37+J37+K37+M37+L37+N37+O37+P37+Q37+R37+S37+T37+U37+V37+W37+X37)*2</f>
        <v>0</v>
      </c>
      <c r="Z37" s="38">
        <f t="shared" si="1"/>
        <v>0</v>
      </c>
    </row>
    <row r="38" spans="2:26" s="7" customFormat="1" ht="18" customHeight="1" thickTop="1" thickBot="1" x14ac:dyDescent="0.5">
      <c r="B38" s="39">
        <v>1215</v>
      </c>
      <c r="C38" s="106" t="s">
        <v>159</v>
      </c>
      <c r="D38" s="589"/>
      <c r="E38" s="97" t="s">
        <v>51</v>
      </c>
      <c r="F38" s="41">
        <v>2</v>
      </c>
      <c r="G38" s="42">
        <v>170</v>
      </c>
      <c r="H38" s="137"/>
      <c r="I38" s="255"/>
      <c r="J38" s="138"/>
      <c r="K38" s="139"/>
      <c r="L38" s="140"/>
      <c r="M38" s="141"/>
      <c r="N38" s="613"/>
      <c r="O38" s="638"/>
      <c r="P38" s="639"/>
      <c r="Q38" s="640"/>
      <c r="R38" s="641"/>
      <c r="S38" s="642"/>
      <c r="T38" s="643"/>
      <c r="U38" s="644"/>
      <c r="V38" s="645"/>
      <c r="W38" s="646"/>
      <c r="X38" s="647"/>
      <c r="Y38" s="49">
        <f>(H38+I38+J38+K38+M38+L38+N38+O38+P38+Q38+R38+S38+T38+U38+V38+W38+X38)*2</f>
        <v>0</v>
      </c>
      <c r="Z38" s="38">
        <f t="shared" si="1"/>
        <v>0</v>
      </c>
    </row>
    <row r="39" spans="2:26" s="7" customFormat="1" ht="18" customHeight="1" thickTop="1" thickBot="1" x14ac:dyDescent="0.5">
      <c r="B39" s="39">
        <v>1216</v>
      </c>
      <c r="C39" s="107" t="s">
        <v>160</v>
      </c>
      <c r="D39" s="590"/>
      <c r="E39" s="95" t="s">
        <v>51</v>
      </c>
      <c r="F39" s="40">
        <v>4</v>
      </c>
      <c r="G39" s="51">
        <v>300</v>
      </c>
      <c r="H39" s="166"/>
      <c r="I39" s="257"/>
      <c r="J39" s="157"/>
      <c r="K39" s="158"/>
      <c r="L39" s="159"/>
      <c r="M39" s="160"/>
      <c r="N39" s="615"/>
      <c r="O39" s="648"/>
      <c r="P39" s="649"/>
      <c r="Q39" s="650"/>
      <c r="R39" s="651"/>
      <c r="S39" s="652"/>
      <c r="T39" s="653"/>
      <c r="U39" s="654"/>
      <c r="V39" s="655"/>
      <c r="W39" s="656"/>
      <c r="X39" s="657"/>
      <c r="Y39" s="49">
        <f>(H39+I39+J39+K39+M39+L39+N39+O39+P39+Q39+R39+S39+T39+U39+V39+W39+X39)*4</f>
        <v>0</v>
      </c>
      <c r="Z39" s="38">
        <f t="shared" si="1"/>
        <v>0</v>
      </c>
    </row>
    <row r="40" spans="2:26" s="7" customFormat="1" ht="18" customHeight="1" thickTop="1" thickBot="1" x14ac:dyDescent="0.5">
      <c r="B40" s="62">
        <v>1217</v>
      </c>
      <c r="C40" s="880" t="s">
        <v>281</v>
      </c>
      <c r="D40" s="881"/>
      <c r="E40" s="98" t="s">
        <v>165</v>
      </c>
      <c r="F40" s="63">
        <f>SUM(F26:F39)</f>
        <v>69</v>
      </c>
      <c r="G40" s="64">
        <v>3000</v>
      </c>
      <c r="H40" s="225"/>
      <c r="I40" s="323"/>
      <c r="J40" s="176"/>
      <c r="K40" s="177"/>
      <c r="L40" s="178"/>
      <c r="M40" s="179"/>
      <c r="N40" s="882"/>
      <c r="O40" s="883"/>
      <c r="P40" s="884"/>
      <c r="Q40" s="885"/>
      <c r="R40" s="886"/>
      <c r="S40" s="887"/>
      <c r="T40" s="888"/>
      <c r="U40" s="889"/>
      <c r="V40" s="890"/>
      <c r="W40" s="891"/>
      <c r="X40" s="892"/>
      <c r="Y40" s="61">
        <f>(H40+I40+J40+K40+M40+L40+N40+O40+P40+Q40+R40+S40+T40+U40+V40+W40+X40)*69</f>
        <v>0</v>
      </c>
      <c r="Z40" s="65">
        <f t="shared" si="1"/>
        <v>0</v>
      </c>
    </row>
    <row r="41" spans="2:26" ht="18" customHeight="1" thickTop="1" x14ac:dyDescent="0.45">
      <c r="B41" s="7"/>
      <c r="C41" s="7"/>
      <c r="D41" s="7"/>
      <c r="E41" s="7"/>
      <c r="F41" s="7"/>
      <c r="G41" s="7"/>
      <c r="H41" s="6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67"/>
      <c r="Z41" s="67"/>
    </row>
    <row r="42" spans="2:26" ht="88.5" customHeight="1" x14ac:dyDescent="0.35">
      <c r="B42" s="951"/>
      <c r="C42" s="952"/>
      <c r="D42" s="952"/>
      <c r="E42" s="952"/>
      <c r="F42" s="952"/>
      <c r="G42" s="952"/>
      <c r="H42" s="68" t="s">
        <v>62</v>
      </c>
      <c r="I42" s="272" t="s">
        <v>63</v>
      </c>
      <c r="J42" s="69" t="s">
        <v>87</v>
      </c>
      <c r="K42" s="70" t="s">
        <v>64</v>
      </c>
      <c r="L42" s="71" t="s">
        <v>65</v>
      </c>
      <c r="M42" s="72" t="s">
        <v>66</v>
      </c>
      <c r="N42" s="630" t="s">
        <v>71</v>
      </c>
      <c r="O42" s="631" t="s">
        <v>68</v>
      </c>
      <c r="P42" s="632" t="s">
        <v>69</v>
      </c>
      <c r="Q42" s="633" t="s">
        <v>70</v>
      </c>
      <c r="R42" s="634" t="s">
        <v>71</v>
      </c>
      <c r="S42" s="635" t="s">
        <v>72</v>
      </c>
      <c r="T42" s="636"/>
      <c r="U42" s="867" t="s">
        <v>74</v>
      </c>
      <c r="V42" s="868" t="s">
        <v>75</v>
      </c>
      <c r="W42" s="869" t="s">
        <v>76</v>
      </c>
      <c r="X42" s="870" t="s">
        <v>77</v>
      </c>
      <c r="Y42" s="951"/>
      <c r="Z42" s="952"/>
    </row>
    <row r="43" spans="2:26" ht="18" customHeight="1" x14ac:dyDescent="0.45">
      <c r="B43" s="951"/>
      <c r="C43" s="952"/>
      <c r="E43" s="938" t="s">
        <v>78</v>
      </c>
      <c r="F43" s="939"/>
      <c r="G43" s="940"/>
      <c r="H43" s="83">
        <f>(H10*8)+(H11*8)+(H12*8)+(H13*8)+(H14*4)+(H15*5)+(H16*41)+(H17*24)+(H18*10)+(H19*18)+(H20*7)+(H21*7)+(H22*66)+(H23*107)+(H26*6)+(H27*6)+(H28*4)+(H29*2)+(H30*8)+(H31*10)+(H32*8)+(H33*5)+(H34*6)+(H35*3)+(H36*3)+(H37*2)+(H38*2)+(H39*4)+(H40*69)</f>
        <v>0</v>
      </c>
      <c r="I43" s="83">
        <f t="shared" ref="I43:N43" si="2">(I10*8)+(I11*8)+(I12*8)+(I13*8)+(I14*4)+(I15*5)+(I16*41)+(I17*24)+(I18*10)+(I19*18)+(I20*7)+(I21*7)+(I22*66)+(I23*107)+(I26*6)+(I27*6)+(I28*4)+(I29*2)+(I30*8)+(I31*10)+(I32*8)+(I33*5)+(I34*6)+(I35*3)+(I36*3)+(I37*2)+(I38*2)+(I39*4)+(I40*69)</f>
        <v>0</v>
      </c>
      <c r="J43" s="83">
        <f t="shared" si="2"/>
        <v>0</v>
      </c>
      <c r="K43" s="83">
        <f t="shared" si="2"/>
        <v>0</v>
      </c>
      <c r="L43" s="83">
        <f t="shared" si="2"/>
        <v>0</v>
      </c>
      <c r="M43" s="83">
        <f t="shared" si="2"/>
        <v>0</v>
      </c>
      <c r="N43" s="83">
        <f t="shared" si="2"/>
        <v>0</v>
      </c>
      <c r="O43" s="637"/>
      <c r="P43" s="637"/>
      <c r="Q43" s="637"/>
      <c r="R43" s="637"/>
      <c r="S43" s="637"/>
      <c r="T43" s="637"/>
      <c r="U43" s="637"/>
      <c r="V43" s="637"/>
      <c r="W43" s="637"/>
      <c r="X43" s="637"/>
      <c r="Y43" s="952"/>
      <c r="Z43" s="952"/>
    </row>
    <row r="44" spans="2:26" ht="18" customHeight="1" x14ac:dyDescent="0.45">
      <c r="B44" s="952"/>
      <c r="C44" s="952"/>
      <c r="E44" s="938" t="s">
        <v>79</v>
      </c>
      <c r="F44" s="939"/>
      <c r="G44" s="940"/>
      <c r="H44" s="83">
        <f>H10+H11+H12+H13+H14+H15+(H16*6)+H17+H18+H19+H20+H21+(H22*5)+(H23*11)+H26+H27+H28+H29+H30+H31+H32+H33+H34+H35+H36+H37+H38+H39+(H40*14)</f>
        <v>0</v>
      </c>
      <c r="I44" s="83">
        <f t="shared" ref="I44:N44" si="3">I10+I11+I12+I13+I14+I15+(I16*6)+I17+I18+I19+I20+I21+(I22*5)+(I23*11)+I26+I27+I28+I29+I30+I31+I32+I33+I34+I35+I36+I37+I38+I39+(I40*14)</f>
        <v>0</v>
      </c>
      <c r="J44" s="83">
        <f t="shared" si="3"/>
        <v>0</v>
      </c>
      <c r="K44" s="83">
        <f t="shared" si="3"/>
        <v>0</v>
      </c>
      <c r="L44" s="83">
        <f t="shared" si="3"/>
        <v>0</v>
      </c>
      <c r="M44" s="83">
        <f t="shared" si="3"/>
        <v>0</v>
      </c>
      <c r="N44" s="83">
        <f t="shared" si="3"/>
        <v>0</v>
      </c>
      <c r="O44" s="637"/>
      <c r="P44" s="637"/>
      <c r="Q44" s="637"/>
      <c r="R44" s="637"/>
      <c r="S44" s="637"/>
      <c r="T44" s="637"/>
      <c r="U44" s="637"/>
      <c r="V44" s="637"/>
      <c r="W44" s="637"/>
      <c r="X44" s="637"/>
      <c r="Y44" s="952"/>
      <c r="Z44" s="952"/>
    </row>
    <row r="45" spans="2:26" ht="14.25" customHeight="1" x14ac:dyDescent="0.45">
      <c r="B45" s="952"/>
      <c r="C45" s="952"/>
      <c r="E45" s="84"/>
      <c r="F45" s="84"/>
      <c r="G45" s="84"/>
      <c r="H45" s="936" t="s">
        <v>80</v>
      </c>
      <c r="I45" s="937"/>
      <c r="J45" s="937"/>
      <c r="K45" s="937"/>
      <c r="L45" s="937"/>
      <c r="M45" s="937"/>
      <c r="N45" s="937"/>
      <c r="O45" s="937"/>
      <c r="P45" s="937"/>
      <c r="Q45" s="937"/>
      <c r="R45" s="937"/>
      <c r="S45" s="937"/>
      <c r="T45" s="937"/>
      <c r="U45" s="937"/>
      <c r="V45" s="937"/>
      <c r="W45" s="937"/>
      <c r="X45" s="937"/>
      <c r="Y45" s="952"/>
      <c r="Z45" s="952"/>
    </row>
    <row r="46" spans="2:26" ht="14.25" customHeight="1" x14ac:dyDescent="0.35">
      <c r="B46" s="952"/>
      <c r="C46" s="95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952"/>
      <c r="Z46" s="952"/>
    </row>
    <row r="47" spans="2:26" ht="14.25" customHeight="1" x14ac:dyDescent="0.35">
      <c r="B47" s="952"/>
      <c r="C47" s="95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952"/>
      <c r="Z47" s="952"/>
    </row>
    <row r="48" spans="2:26" ht="18" customHeight="1" x14ac:dyDescent="0.45">
      <c r="B48" s="952"/>
      <c r="C48" s="952"/>
      <c r="E48" s="980" t="s">
        <v>371</v>
      </c>
      <c r="F48" s="981"/>
      <c r="G48" s="982"/>
      <c r="H48" s="877">
        <v>40</v>
      </c>
      <c r="I48" s="878">
        <v>50</v>
      </c>
      <c r="J48" s="878">
        <v>60</v>
      </c>
      <c r="K48" s="877">
        <v>70</v>
      </c>
      <c r="L48" s="878">
        <v>80</v>
      </c>
      <c r="M48" s="878">
        <v>90</v>
      </c>
      <c r="N48" s="877">
        <v>100</v>
      </c>
      <c r="O48" s="878">
        <v>110</v>
      </c>
      <c r="P48" s="878">
        <v>120</v>
      </c>
      <c r="Q48" s="877">
        <v>130</v>
      </c>
      <c r="R48" s="878">
        <v>140</v>
      </c>
      <c r="S48" s="878">
        <v>150</v>
      </c>
      <c r="T48" s="877">
        <v>160</v>
      </c>
      <c r="U48" s="878">
        <v>170</v>
      </c>
      <c r="V48" s="878">
        <v>180</v>
      </c>
      <c r="W48" s="877">
        <v>190</v>
      </c>
      <c r="X48" s="1"/>
      <c r="Y48" s="952"/>
      <c r="Z48" s="952"/>
    </row>
    <row r="49" spans="2:26" ht="18" customHeight="1" x14ac:dyDescent="0.45">
      <c r="B49" s="952"/>
      <c r="C49" s="952"/>
      <c r="E49" s="980" t="s">
        <v>372</v>
      </c>
      <c r="F49" s="981"/>
      <c r="G49" s="982"/>
      <c r="H49" s="876">
        <f>(Y26*0)+(Y27*0)+(Y28*0)+(Y29*0)+(Y30*1)+(Y31/10*7)+(Y32/8*1)+(Y33/5*2)+(Y34*0)+(Y35*0)+(Y36*0)+(Y37*0)+(Y38*0)+(Y39*0)+(Y40/69*18)</f>
        <v>0</v>
      </c>
      <c r="I49" s="879">
        <f>(Y26/6*2)+(Y27*0)+(Y28*0)+(Y29*0)+(Y30*0)+(Y31/10*3)+(Y32/8*6)+(Y33/5*3)+(Y34/6*2)+(Y35*0)+(Y36*0)+(Y37*0)+(Y38*0)+(Y39/4*2)+(Y40/69*18)</f>
        <v>0</v>
      </c>
      <c r="J49" s="879">
        <f>(Y26/6*4)+(Y27/6*2)+(Y28*0)+(Y29*0)+(Y30*0)+(Y31*0)+(Y32/8*1)+(Y33*0)+(Y34/6*4)+(Y35*0)+(Y36*0)+(Y37*0)+(Y38*0)+(Y39*0)+(Y40/69*11)</f>
        <v>0</v>
      </c>
      <c r="K49" s="879">
        <f>(Y26*0)+(Y27/6*4)+(Y28*0)+(Y29*0)+(Y30*0)+(Y31*0)+(Y32*0)+(Y33*0)+(Y34*0)+(Y35*0)+(Y36/3*2)+(Y37*0)+(Y38*0)+(Y39/4*2)+(Y40/69*8)</f>
        <v>0</v>
      </c>
      <c r="L49" s="879">
        <f>(Y26*0)+(Y27/6*2)+(Y28/4*2)+(Y29/2*1)+(Y30*0)+(Y31*0)+(Y32*0)+(Y33*0)+(Y34*0)+(Y35/3*2)+(Y36/3*1)+(Y37*0)+(Y38*0)+(Y39*0)+(Y40/69*8)</f>
        <v>0</v>
      </c>
      <c r="M49" s="879">
        <f>(Y26*0)+(Y27*0)+(Y28/4*2)+(Y29/2*1)+(Y30*0)+(Y31*0)+(Y32*0)+(Y33*0)+(Y34*0)+(Y35/3*1)+(Y36*0)+(Y37*1)+(Y38*1)+(Y39*0)+(Y40/69*8)</f>
        <v>0</v>
      </c>
      <c r="N49" s="879">
        <f>(Y26*0)+(Y27*0)+(Y28*0)+(Y29*0)+(Y30*0)+(Y31*0)+(Y32*0)+(Y33*0)+(Y34*0)+(Y35*0)+(Y36*0)+(Y37*0)+(Y38*0)+(Y39*0)+(Y40*0)</f>
        <v>0</v>
      </c>
      <c r="O49" s="879">
        <f>(Y26*0)+(Y27*0)+(Y28*0)+(Y29*0)+(Y30*0)+(Y31*0)+(Y32*0)+(Y33*0)+(Y34*0)+(Y35*0)+(Y36*0)+(Y37*0)+(Y38*0)+(Y39*0)+(Y40*0)</f>
        <v>0</v>
      </c>
      <c r="P49" s="879">
        <f>(Y26*0)+(Y27*0)+(Y28*0)+(Y29*0)+(Y30*0)+(Y31*0)+(Y32*0)+(Y33*0)+(Y34*0)+(Y35*0)+(Y36*0)+(Y37*0)+(Y38*0)+(Y39*0)+(Y40*0)</f>
        <v>0</v>
      </c>
      <c r="Q49" s="879">
        <f>(Y26*0)+(Y27*0)+(Y28*0)+(Y29*0)+(Y30*0)+(Y31*0)+(Y32*0)+(Y33*0)+(Y34*0)+(Y35*0)+(Y36*0)+(Y37*0)+(Y38*0)+(Y39*0)+(Y40*0)</f>
        <v>0</v>
      </c>
      <c r="R49" s="879">
        <f>(Y26*0)+(Y27*0)+(Y28*0)+(Y29*0)+(Y30*0)+(Y31*0)+(Y32*0)+(Y33*0)+(Y34*0)+(Y35*0)+(Y36*0)+(Y37*0)+(Y38*0)+(Y39*0)+(Y40*0)</f>
        <v>0</v>
      </c>
      <c r="S49" s="879">
        <f>(Y26*0)+(Y27*0)+(Y28*0)+(Y29*0)+(Y30*0)+(Y31*0)+(Y32*0)+(Y33*0)+(Y34*0)+(Y35*0)+(Y36*0)+(Y37*0)+(Y38*0)+(Y39*0)+(Y40*0)</f>
        <v>0</v>
      </c>
      <c r="T49" s="879">
        <f>(Y26*0)+(Y27*0)+(Y28*0)+(Y29*0)+(Y30*0)+(Y31*0)+(Y32*0)+(Y33*0)+(Y34*0)+(Y35*0)+(Y36*0)+(Y37*0)+(Y38*0)+(Y39*0)+(Y40*0)</f>
        <v>0</v>
      </c>
      <c r="U49" s="879">
        <f>(Y26*0)+(Y27*0)+(Y28*0)+(Y29*0)+(Y30*0)+(Y31*0)+(Y32*0)+(Y33*0)+(Y34*0)+(Y35*0)+(Y36*0)+(Y37*0)+(Y38*0)+(Y39*0)+(Y40*0)</f>
        <v>0</v>
      </c>
      <c r="V49" s="879">
        <f>(Y26*0)+(Y27*0)+(Y28*0)+(Y29*0)+(Y30*0)+(Y31*0)+(Y32*0)+(Y33*0)+(Y34*0)+(Y35*0)+(Y36*0)+(Y37*0)+(Y38*0)+(Y39*0)+(Y40*0)</f>
        <v>0</v>
      </c>
      <c r="W49" s="879">
        <f>(Y26*0)+(Y27*0)+(Y28*0)+(Y29*0)+(Y30*0)+(Y31*0)+(Y32*0)+(Y33*0)+(Y34*0)+(Y35*0)+(Y36*0)+(Y37*0)+(Y38*0)+(Y39*0)+(Y40*0)</f>
        <v>0</v>
      </c>
      <c r="X49" s="1"/>
      <c r="Y49" s="952"/>
      <c r="Z49" s="952"/>
    </row>
    <row r="50" spans="2:26" ht="14.25" customHeight="1" x14ac:dyDescent="0.35">
      <c r="B50" s="952"/>
      <c r="C50" s="95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952"/>
      <c r="Z50" s="952"/>
    </row>
    <row r="51" spans="2:26" ht="18" customHeight="1" x14ac:dyDescent="0.45">
      <c r="B51" s="952"/>
      <c r="C51" s="952"/>
      <c r="E51" s="983" t="s">
        <v>397</v>
      </c>
      <c r="F51" s="984"/>
      <c r="G51" s="984"/>
      <c r="H51" s="876">
        <f>(Y10*2)+(Y11*2)+(Y12*2)+(Y13*2)+(Y14*2)+(Y15*2)+(Y16*2)+(Y17/24*43)+(Y18*2)+(Y19*2)+(Y20*2)+(Y21*2)+(Y22/66*127)+(Y23/107*209)+(Y26*3)+(Y27*3)+(Y28*4)+(Y29*4)+(Y30*2)+(Y31/10*23)+(Y32*3)+(Y33*3)+(Y34*3)+(Y35*3)+(Y36*3)+(Y37*4)+(Y38*4)+(Y39*4)+(Y40/69*206)</f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952"/>
      <c r="Z51" s="952"/>
    </row>
    <row r="52" spans="2:26" ht="18" customHeight="1" x14ac:dyDescent="0.45">
      <c r="B52" s="952"/>
      <c r="C52" s="952"/>
      <c r="E52" s="874"/>
      <c r="F52" s="875"/>
      <c r="G52" s="875"/>
      <c r="H52" s="12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952"/>
      <c r="Z52" s="952"/>
    </row>
    <row r="53" spans="2:26" ht="14.25" customHeight="1" x14ac:dyDescent="0.35">
      <c r="B53" s="952"/>
      <c r="C53" s="95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952"/>
      <c r="Z53" s="952"/>
    </row>
    <row r="54" spans="2:26" ht="27.75" customHeight="1" x14ac:dyDescent="0.6">
      <c r="B54" s="952"/>
      <c r="C54" s="952"/>
      <c r="E54" s="933" t="s">
        <v>18</v>
      </c>
      <c r="F54" s="934"/>
      <c r="G54" s="935"/>
      <c r="H54" s="933">
        <f>H43+I43+J43+K43+L43+M43+N43</f>
        <v>0</v>
      </c>
      <c r="I54" s="934"/>
      <c r="J54" s="934"/>
      <c r="K54" s="934"/>
      <c r="L54" s="935"/>
      <c r="M54" s="1"/>
      <c r="N54" s="1"/>
      <c r="O54" s="968"/>
      <c r="P54" s="947"/>
      <c r="Q54" s="947"/>
      <c r="R54" s="947"/>
      <c r="S54" s="948"/>
      <c r="T54" s="969"/>
      <c r="U54" s="947"/>
      <c r="V54" s="947"/>
      <c r="W54" s="947"/>
      <c r="X54" s="948"/>
      <c r="Y54" s="952"/>
      <c r="Z54" s="952"/>
    </row>
    <row r="55" spans="2:26" ht="27.75" customHeight="1" x14ac:dyDescent="0.6">
      <c r="B55" s="952"/>
      <c r="C55" s="952"/>
      <c r="E55" s="933" t="s">
        <v>19</v>
      </c>
      <c r="F55" s="934"/>
      <c r="G55" s="935"/>
      <c r="H55" s="933">
        <f>H44+I44+J44+K44+L44+M44+N44</f>
        <v>0</v>
      </c>
      <c r="I55" s="934"/>
      <c r="J55" s="934"/>
      <c r="K55" s="934"/>
      <c r="L55" s="93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952"/>
      <c r="Z55" s="952"/>
    </row>
    <row r="56" spans="2:26" ht="27.75" customHeight="1" x14ac:dyDescent="0.6">
      <c r="B56" s="952"/>
      <c r="C56" s="952"/>
      <c r="E56" s="956" t="s">
        <v>226</v>
      </c>
      <c r="F56" s="957"/>
      <c r="G56" s="958"/>
      <c r="H56" s="970">
        <f>SUM(Z10:Z40)</f>
        <v>0</v>
      </c>
      <c r="I56" s="957"/>
      <c r="J56" s="957"/>
      <c r="K56" s="957"/>
      <c r="L56" s="958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952"/>
      <c r="Z56" s="952"/>
    </row>
    <row r="57" spans="2:26" ht="14.25" customHeight="1" x14ac:dyDescent="0.35">
      <c r="B57" s="1"/>
      <c r="C57" s="1"/>
      <c r="D57" s="1"/>
      <c r="E57" s="1"/>
      <c r="F57" s="1"/>
      <c r="G57" s="1"/>
      <c r="H57" s="962" t="s">
        <v>17</v>
      </c>
      <c r="I57" s="963"/>
      <c r="J57" s="963"/>
      <c r="K57" s="963"/>
      <c r="L57" s="96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ht="14.25" customHeight="1" x14ac:dyDescent="0.3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ht="14.25" customHeight="1" x14ac:dyDescent="0.3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ht="14.25" customHeight="1" x14ac:dyDescent="0.35"/>
    <row r="61" spans="2:26" ht="14.25" customHeight="1" x14ac:dyDescent="0.35"/>
    <row r="62" spans="2:26" ht="14.25" customHeight="1" x14ac:dyDescent="0.35"/>
    <row r="63" spans="2:26" ht="14.25" customHeight="1" x14ac:dyDescent="0.35"/>
    <row r="64" spans="2:26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</sheetData>
  <sheetProtection algorithmName="SHA-512" hashValue="k6BTNmILfmrmQ9eweOGSZr5ZfTr4/Atm3RYlFdiJ/zBOW7A2EdCJQPINHxidQsHApWn1Wl9v6Z50nTiBcG02DQ==" saltValue="n8+StHgp5GKtRUXez4wgDA==" spinCount="100000" sheet="1" objects="1" scenarios="1"/>
  <mergeCells count="35">
    <mergeCell ref="R1:Z1"/>
    <mergeCell ref="N2:T2"/>
    <mergeCell ref="V2:Y2"/>
    <mergeCell ref="J3:M3"/>
    <mergeCell ref="N3:T3"/>
    <mergeCell ref="V3:Y3"/>
    <mergeCell ref="V4:Y4"/>
    <mergeCell ref="J5:M5"/>
    <mergeCell ref="V5:Y5"/>
    <mergeCell ref="R6:Z6"/>
    <mergeCell ref="Y7:Z7"/>
    <mergeCell ref="E43:G43"/>
    <mergeCell ref="E44:G44"/>
    <mergeCell ref="H45:X45"/>
    <mergeCell ref="E54:G54"/>
    <mergeCell ref="H54:L54"/>
    <mergeCell ref="E48:G48"/>
    <mergeCell ref="E49:G49"/>
    <mergeCell ref="E51:G51"/>
    <mergeCell ref="H57:L57"/>
    <mergeCell ref="O7:X7"/>
    <mergeCell ref="O54:S54"/>
    <mergeCell ref="T54:X54"/>
    <mergeCell ref="E55:G55"/>
    <mergeCell ref="H55:L55"/>
    <mergeCell ref="E56:G56"/>
    <mergeCell ref="H56:L56"/>
    <mergeCell ref="B25:G25"/>
    <mergeCell ref="H25:X25"/>
    <mergeCell ref="B42:G42"/>
    <mergeCell ref="C8:D8"/>
    <mergeCell ref="B9:G9"/>
    <mergeCell ref="H9:Z9"/>
    <mergeCell ref="Y42:Z56"/>
    <mergeCell ref="B43:C56"/>
  </mergeCells>
  <dataValidations count="1">
    <dataValidation type="list" allowBlank="1" showErrorMessage="1" sqref="N5" xr:uid="{015BBC6F-E8C2-4239-92E8-78BF2FEC143B}">
      <formula1>"NoScrews,WithScrews"</formula1>
    </dataValidation>
  </dataValidations>
  <pageMargins left="0.70866141732283472" right="0.70866141732283472" top="0.78740157480314965" bottom="0.78740157480314965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1060"/>
  <sheetViews>
    <sheetView showGridLines="0" zoomScale="52" zoomScaleNormal="52" workbookViewId="0">
      <pane xSplit="22" ySplit="7" topLeftCell="W8" activePane="bottomRight" state="frozen"/>
      <selection activeCell="L69" sqref="L69"/>
      <selection pane="topRight" activeCell="L69" sqref="L69"/>
      <selection pane="bottomLeft" activeCell="L69" sqref="L69"/>
      <selection pane="bottomRight" activeCell="S88" sqref="S88"/>
    </sheetView>
  </sheetViews>
  <sheetFormatPr baseColWidth="10" defaultColWidth="14.453125" defaultRowHeight="15" customHeight="1" x14ac:dyDescent="0.35"/>
  <cols>
    <col min="1" max="1" width="2.81640625" customWidth="1"/>
    <col min="2" max="2" width="12.36328125" bestFit="1" customWidth="1"/>
    <col min="3" max="3" width="44.81640625" customWidth="1"/>
    <col min="4" max="4" width="5.08984375" bestFit="1" customWidth="1"/>
    <col min="5" max="5" width="1.1796875" customWidth="1"/>
    <col min="6" max="6" width="12.08984375" customWidth="1"/>
    <col min="7" max="7" width="19.1796875" customWidth="1"/>
    <col min="8" max="17" width="4.6328125" customWidth="1"/>
    <col min="18" max="18" width="15.6328125" customWidth="1"/>
    <col min="19" max="19" width="14.36328125" customWidth="1"/>
    <col min="20" max="20" width="18.90625" customWidth="1"/>
    <col min="21" max="27" width="10.6328125" hidden="1" customWidth="1"/>
    <col min="28" max="28" width="10.6328125" customWidth="1"/>
  </cols>
  <sheetData>
    <row r="1" spans="2:20" ht="12" customHeight="1" x14ac:dyDescent="0.55000000000000004">
      <c r="B1" s="1"/>
      <c r="C1" s="1"/>
      <c r="D1" s="1"/>
      <c r="E1" s="1"/>
      <c r="F1" s="1"/>
      <c r="G1" s="1"/>
      <c r="H1" s="1"/>
      <c r="I1" s="1"/>
      <c r="J1" s="11"/>
      <c r="K1" s="2"/>
      <c r="L1" s="2"/>
      <c r="M1" s="2"/>
      <c r="N1" s="959"/>
      <c r="O1" s="947"/>
      <c r="P1" s="947"/>
      <c r="Q1" s="948"/>
      <c r="R1" s="85"/>
      <c r="S1" s="86"/>
    </row>
    <row r="2" spans="2:20" ht="21.75" customHeight="1" x14ac:dyDescent="0.55000000000000004">
      <c r="B2" s="1"/>
      <c r="C2" s="1"/>
      <c r="D2" s="1"/>
      <c r="E2" s="1"/>
      <c r="F2" s="1"/>
      <c r="G2" s="1"/>
      <c r="H2" s="1"/>
      <c r="I2" s="993"/>
      <c r="J2" s="994"/>
      <c r="K2" s="994"/>
      <c r="L2" s="995"/>
      <c r="M2" s="994"/>
      <c r="N2" s="994"/>
      <c r="O2" s="994"/>
      <c r="P2" s="994"/>
      <c r="Q2" s="2"/>
      <c r="R2" s="996" t="s">
        <v>81</v>
      </c>
      <c r="S2" s="997"/>
      <c r="T2" s="87">
        <f>H140</f>
        <v>0</v>
      </c>
    </row>
    <row r="3" spans="2:20" ht="21.75" customHeight="1" x14ac:dyDescent="0.55000000000000004">
      <c r="B3" s="1"/>
      <c r="C3" s="1"/>
      <c r="D3" s="1"/>
      <c r="E3" s="1"/>
      <c r="F3" s="1"/>
      <c r="G3" s="1"/>
      <c r="H3" s="1"/>
      <c r="I3" s="998" t="s">
        <v>0</v>
      </c>
      <c r="J3" s="939"/>
      <c r="K3" s="940"/>
      <c r="L3" s="999">
        <f ca="1">TODAY()</f>
        <v>46194</v>
      </c>
      <c r="M3" s="939"/>
      <c r="N3" s="939"/>
      <c r="O3" s="939"/>
      <c r="P3" s="940"/>
      <c r="Q3" s="2"/>
      <c r="R3" s="996" t="s">
        <v>82</v>
      </c>
      <c r="S3" s="997"/>
      <c r="T3" s="87">
        <f>(R9*0.8)+(R10*0.8)+(R11*1)+(R12*1.1)+(R13*1.1)+(R14*1.1)+(R15*1.1)+(R16*1.1)+(R17*1.1)+(R18*1.25)+(R19*1.25)+(R20*1.6)+(R21*2)+(R22*1.8)+(R23*2.1)+(R24*2.7)+(R25*2.6)+(R26*2.6)+(R27*2.8)+(R28*3.5)+(R29*3.7)+(R30*7.5)+(R31*9)+((R32*48.4)/23)+(R34*0.88)+(R35*0.88)+(R36*1.1)+(R37*1.2)+(R38*1.2)+(R39*1.2)+(R40*1.2)+(R41*1.2)+(R42*1.2)+(R43*1.35)+(R44*1.35)+(R45*1.75)+(R46*2.2)+(R47*2)+(R48*2.3)+(R49*3)+(R50*2.9)+(R51*2.9)+(R52*3.1)+(R53*3.9)+(R54*4.1)+(R55*8.3)+(R56*10)+((R57*53.53)/23)+(R59*0.8)+(R60*0.8)+(R61*1)+(R62*1.1)+(R63*1.1)+(R64*1.1)+(R65*1.1)+(R66*1.1)+(R67*1.1)+(R68*1.25)+(R69*1.25)+(R70*1.6)+(R71*2)+(R72*1.8)+(R73*2.1)+(R74*2.7)+(R75*2.6)+(R76*2.6)+(R77*2.8)+(R78*3.5)+(R79*3.7)+(R80*7.5)+(R81*9)+((R82*48.4)/23)+(R85*0.85)+(R86*1.15)+(R87*1.1)+(R88*1.3)+(R89*1.4)+(R90*1.6)+(R91*1.8)+(R92*1.8)+(R93*1.8)+(R94*1.9)+(R95*2.1)+(R96*2.3)+(R97*2.4)+(R98*2.4)+(R99*2.6)+(R100*2.5)+(R101*2.5)+(R102*2.8)+(R103*2.9)+(R104*3)+(R105*3.1)+(R106*3.9)+((R107*47.2)/22)+(R109*0.85)+(R110*1.15)+(R111*1.1)+(R112*1.3)+(R113*1.4)+(R114*1.6)+(R115*1.8)+(R116*1.8)+(R117*1.8)+(R118*1.9)+(R119*2.1)+(R120*2.3)+(R121*2.4)+(R122*2.4)+(R123*2.6)+(R124*2.5)+(R125*2.5)+(R126*2.8)+(R127*2.9)+(R128*3)+(R129*3.1)+(R130*3.9)+((R131*47.2)/22)</f>
        <v>0</v>
      </c>
    </row>
    <row r="4" spans="2:20" ht="21.75" customHeight="1" x14ac:dyDescent="0.55000000000000004">
      <c r="B4" s="1"/>
      <c r="C4" s="1"/>
      <c r="D4" s="1"/>
      <c r="E4" s="1"/>
      <c r="F4" s="1"/>
      <c r="G4" s="1"/>
      <c r="H4" s="1"/>
      <c r="I4" s="989"/>
      <c r="J4" s="965"/>
      <c r="K4" s="965"/>
      <c r="L4" s="990"/>
      <c r="M4" s="965"/>
      <c r="N4" s="965"/>
      <c r="O4" s="965"/>
      <c r="P4" s="965"/>
      <c r="Q4" s="1"/>
      <c r="R4" s="986" t="s">
        <v>91</v>
      </c>
      <c r="S4" s="940"/>
      <c r="T4" s="88">
        <f>H141</f>
        <v>0</v>
      </c>
    </row>
    <row r="5" spans="2:20" ht="21.7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951"/>
      <c r="Q5" s="952"/>
      <c r="R5" s="952"/>
      <c r="S5" s="952"/>
      <c r="T5" s="320" t="s">
        <v>17</v>
      </c>
    </row>
    <row r="6" spans="2:20" ht="14.25" customHeight="1" x14ac:dyDescent="0.35">
      <c r="B6" s="14"/>
      <c r="C6" s="14"/>
      <c r="D6" s="9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951"/>
      <c r="Q6" s="952"/>
      <c r="R6" s="987"/>
      <c r="S6" s="988"/>
    </row>
    <row r="7" spans="2:20" ht="69.75" customHeight="1" thickBot="1" x14ac:dyDescent="0.4">
      <c r="B7" s="15" t="s">
        <v>22</v>
      </c>
      <c r="C7" s="931" t="s">
        <v>23</v>
      </c>
      <c r="D7" s="932"/>
      <c r="E7" s="16"/>
      <c r="F7" s="298" t="s">
        <v>167</v>
      </c>
      <c r="G7" s="16" t="s">
        <v>13</v>
      </c>
      <c r="H7" s="18" t="s">
        <v>26</v>
      </c>
      <c r="I7" s="243" t="s">
        <v>27</v>
      </c>
      <c r="J7" s="19" t="s">
        <v>28</v>
      </c>
      <c r="K7" s="20" t="s">
        <v>29</v>
      </c>
      <c r="L7" s="21" t="s">
        <v>30</v>
      </c>
      <c r="M7" s="22" t="s">
        <v>31</v>
      </c>
      <c r="N7" s="23" t="s">
        <v>32</v>
      </c>
      <c r="O7" s="26" t="s">
        <v>35</v>
      </c>
      <c r="P7" s="27" t="s">
        <v>36</v>
      </c>
      <c r="Q7" s="233" t="s">
        <v>83</v>
      </c>
      <c r="R7" s="280" t="s">
        <v>168</v>
      </c>
      <c r="S7" s="89" t="s">
        <v>84</v>
      </c>
    </row>
    <row r="8" spans="2:20" ht="42.75" customHeight="1" thickBot="1" x14ac:dyDescent="0.4">
      <c r="B8" s="979" t="s">
        <v>230</v>
      </c>
      <c r="C8" s="954"/>
      <c r="D8" s="955"/>
      <c r="E8" s="954"/>
      <c r="F8" s="954"/>
      <c r="G8" s="955"/>
      <c r="H8" s="941"/>
      <c r="I8" s="942"/>
      <c r="J8" s="942"/>
      <c r="K8" s="942"/>
      <c r="L8" s="942"/>
      <c r="M8" s="942"/>
      <c r="N8" s="942"/>
      <c r="O8" s="942"/>
      <c r="P8" s="942"/>
      <c r="Q8" s="942"/>
      <c r="R8" s="942"/>
      <c r="S8" s="943"/>
    </row>
    <row r="9" spans="2:20" ht="18" customHeight="1" thickTop="1" thickBot="1" x14ac:dyDescent="0.5">
      <c r="B9" s="34">
        <v>2001</v>
      </c>
      <c r="C9" s="335" t="s">
        <v>114</v>
      </c>
      <c r="D9" s="578"/>
      <c r="E9" s="336"/>
      <c r="F9" s="35">
        <v>1</v>
      </c>
      <c r="G9" s="36">
        <v>160</v>
      </c>
      <c r="H9" s="128"/>
      <c r="I9" s="254"/>
      <c r="J9" s="129"/>
      <c r="K9" s="130"/>
      <c r="L9" s="131"/>
      <c r="M9" s="132"/>
      <c r="N9" s="133"/>
      <c r="O9" s="134"/>
      <c r="P9" s="135"/>
      <c r="Q9" s="236"/>
      <c r="R9" s="234">
        <f t="shared" ref="R9:R81" si="0">(H9+I9+J9+K9+M9+L9+N9+O9+P9+Q9)*1</f>
        <v>0</v>
      </c>
      <c r="S9" s="38">
        <f>(H9+I9+J9+K9+L9+M9+N9+O9+P9+Q9)*G9</f>
        <v>0</v>
      </c>
    </row>
    <row r="10" spans="2:20" ht="18" customHeight="1" thickTop="1" thickBot="1" x14ac:dyDescent="0.5">
      <c r="B10" s="240">
        <v>2002</v>
      </c>
      <c r="C10" s="281" t="s">
        <v>204</v>
      </c>
      <c r="D10" s="584"/>
      <c r="E10" s="125"/>
      <c r="F10" s="282">
        <v>1</v>
      </c>
      <c r="G10" s="341">
        <v>160</v>
      </c>
      <c r="H10" s="327"/>
      <c r="I10" s="255"/>
      <c r="J10" s="138"/>
      <c r="K10" s="139"/>
      <c r="L10" s="140"/>
      <c r="M10" s="141"/>
      <c r="N10" s="142"/>
      <c r="O10" s="143"/>
      <c r="P10" s="144"/>
      <c r="Q10" s="237"/>
      <c r="R10" s="234">
        <f t="shared" si="0"/>
        <v>0</v>
      </c>
      <c r="S10" s="38">
        <f>(H10+I10+J10+K10+L10+M10+N10+O10+P10+Q10)*G10</f>
        <v>0</v>
      </c>
    </row>
    <row r="11" spans="2:20" ht="18" customHeight="1" thickTop="1" thickBot="1" x14ac:dyDescent="0.5">
      <c r="B11" s="365">
        <v>2003</v>
      </c>
      <c r="C11" s="99" t="s">
        <v>205</v>
      </c>
      <c r="D11" s="585"/>
      <c r="E11" s="366"/>
      <c r="F11" s="367">
        <v>1</v>
      </c>
      <c r="G11" s="368">
        <v>160</v>
      </c>
      <c r="H11" s="369"/>
      <c r="I11" s="401"/>
      <c r="J11" s="370"/>
      <c r="K11" s="371"/>
      <c r="L11" s="372"/>
      <c r="M11" s="373"/>
      <c r="N11" s="374"/>
      <c r="O11" s="375"/>
      <c r="P11" s="376"/>
      <c r="Q11" s="377"/>
      <c r="R11" s="234">
        <f t="shared" si="0"/>
        <v>0</v>
      </c>
      <c r="S11" s="38">
        <f t="shared" ref="S11:S82" si="1">(H11+I11+J11+K11+L11+M11+N11+O11+P11+Q11)*G11</f>
        <v>0</v>
      </c>
    </row>
    <row r="12" spans="2:20" ht="18" customHeight="1" thickTop="1" thickBot="1" x14ac:dyDescent="0.5">
      <c r="B12" s="351">
        <v>2004</v>
      </c>
      <c r="C12" s="352" t="s">
        <v>206</v>
      </c>
      <c r="D12" s="581"/>
      <c r="E12" s="353"/>
      <c r="F12" s="354">
        <v>1</v>
      </c>
      <c r="G12" s="355">
        <v>160</v>
      </c>
      <c r="H12" s="356"/>
      <c r="I12" s="402"/>
      <c r="J12" s="357"/>
      <c r="K12" s="358"/>
      <c r="L12" s="359"/>
      <c r="M12" s="360"/>
      <c r="N12" s="361"/>
      <c r="O12" s="362"/>
      <c r="P12" s="363"/>
      <c r="Q12" s="364"/>
      <c r="R12" s="234">
        <f t="shared" si="0"/>
        <v>0</v>
      </c>
      <c r="S12" s="38">
        <f t="shared" si="1"/>
        <v>0</v>
      </c>
    </row>
    <row r="13" spans="2:20" ht="18" customHeight="1" thickTop="1" thickBot="1" x14ac:dyDescent="0.5">
      <c r="B13" s="39">
        <v>2005</v>
      </c>
      <c r="C13" s="106" t="s">
        <v>207</v>
      </c>
      <c r="D13" s="586"/>
      <c r="E13" s="125"/>
      <c r="F13" s="41">
        <v>1</v>
      </c>
      <c r="G13" s="48">
        <v>160</v>
      </c>
      <c r="H13" s="137"/>
      <c r="I13" s="255"/>
      <c r="J13" s="138"/>
      <c r="K13" s="139"/>
      <c r="L13" s="140"/>
      <c r="M13" s="141"/>
      <c r="N13" s="142"/>
      <c r="O13" s="143"/>
      <c r="P13" s="144"/>
      <c r="Q13" s="237"/>
      <c r="R13" s="234">
        <f t="shared" si="0"/>
        <v>0</v>
      </c>
      <c r="S13" s="38">
        <f t="shared" si="1"/>
        <v>0</v>
      </c>
    </row>
    <row r="14" spans="2:20" ht="18" customHeight="1" thickTop="1" thickBot="1" x14ac:dyDescent="0.5">
      <c r="B14" s="43">
        <v>2006</v>
      </c>
      <c r="C14" s="99" t="s">
        <v>208</v>
      </c>
      <c r="D14" s="585"/>
      <c r="E14" s="46"/>
      <c r="F14" s="44">
        <v>1</v>
      </c>
      <c r="G14" s="45">
        <v>160</v>
      </c>
      <c r="H14" s="146"/>
      <c r="I14" s="256"/>
      <c r="J14" s="147"/>
      <c r="K14" s="148"/>
      <c r="L14" s="149"/>
      <c r="M14" s="150"/>
      <c r="N14" s="151"/>
      <c r="O14" s="152"/>
      <c r="P14" s="153"/>
      <c r="Q14" s="238"/>
      <c r="R14" s="234">
        <f t="shared" si="0"/>
        <v>0</v>
      </c>
      <c r="S14" s="38">
        <f t="shared" si="1"/>
        <v>0</v>
      </c>
    </row>
    <row r="15" spans="2:20" ht="18" customHeight="1" thickTop="1" thickBot="1" x14ac:dyDescent="0.5">
      <c r="B15" s="240">
        <v>2007</v>
      </c>
      <c r="C15" s="106" t="s">
        <v>209</v>
      </c>
      <c r="D15" s="581"/>
      <c r="E15" s="125"/>
      <c r="F15" s="282">
        <v>1</v>
      </c>
      <c r="G15" s="283">
        <v>160</v>
      </c>
      <c r="H15" s="327"/>
      <c r="I15" s="255"/>
      <c r="J15" s="138"/>
      <c r="K15" s="139"/>
      <c r="L15" s="140"/>
      <c r="M15" s="141"/>
      <c r="N15" s="142"/>
      <c r="O15" s="143"/>
      <c r="P15" s="144"/>
      <c r="Q15" s="237"/>
      <c r="R15" s="234">
        <f t="shared" si="0"/>
        <v>0</v>
      </c>
      <c r="S15" s="38">
        <f t="shared" si="1"/>
        <v>0</v>
      </c>
    </row>
    <row r="16" spans="2:20" ht="18" customHeight="1" thickTop="1" thickBot="1" x14ac:dyDescent="0.5">
      <c r="B16" s="240">
        <v>2008</v>
      </c>
      <c r="C16" s="106" t="s">
        <v>210</v>
      </c>
      <c r="D16" s="579"/>
      <c r="E16" s="125"/>
      <c r="F16" s="282">
        <v>1</v>
      </c>
      <c r="G16" s="283">
        <v>160</v>
      </c>
      <c r="H16" s="327"/>
      <c r="I16" s="255"/>
      <c r="J16" s="138"/>
      <c r="K16" s="139"/>
      <c r="L16" s="140"/>
      <c r="M16" s="141"/>
      <c r="N16" s="142"/>
      <c r="O16" s="143"/>
      <c r="P16" s="144"/>
      <c r="Q16" s="237"/>
      <c r="R16" s="234">
        <f t="shared" si="0"/>
        <v>0</v>
      </c>
      <c r="S16" s="38">
        <f t="shared" si="1"/>
        <v>0</v>
      </c>
    </row>
    <row r="17" spans="2:19" ht="18" customHeight="1" thickTop="1" thickBot="1" x14ac:dyDescent="0.5">
      <c r="B17" s="365">
        <v>2009</v>
      </c>
      <c r="C17" s="378" t="s">
        <v>211</v>
      </c>
      <c r="D17" s="587"/>
      <c r="E17" s="366"/>
      <c r="F17" s="367">
        <v>1</v>
      </c>
      <c r="G17" s="368">
        <v>160</v>
      </c>
      <c r="H17" s="369"/>
      <c r="I17" s="401"/>
      <c r="J17" s="370"/>
      <c r="K17" s="371"/>
      <c r="L17" s="372"/>
      <c r="M17" s="373"/>
      <c r="N17" s="374"/>
      <c r="O17" s="375"/>
      <c r="P17" s="376"/>
      <c r="Q17" s="377"/>
      <c r="R17" s="234">
        <f t="shared" si="0"/>
        <v>0</v>
      </c>
      <c r="S17" s="38">
        <f t="shared" si="1"/>
        <v>0</v>
      </c>
    </row>
    <row r="18" spans="2:19" ht="18" customHeight="1" thickTop="1" thickBot="1" x14ac:dyDescent="0.5">
      <c r="B18" s="240">
        <v>2010</v>
      </c>
      <c r="C18" s="106" t="s">
        <v>170</v>
      </c>
      <c r="D18" s="586"/>
      <c r="E18" s="125"/>
      <c r="F18" s="282">
        <v>1</v>
      </c>
      <c r="G18" s="283">
        <v>160</v>
      </c>
      <c r="H18" s="327"/>
      <c r="I18" s="255"/>
      <c r="J18" s="138"/>
      <c r="K18" s="139"/>
      <c r="L18" s="140"/>
      <c r="M18" s="141"/>
      <c r="N18" s="142"/>
      <c r="O18" s="143"/>
      <c r="P18" s="144"/>
      <c r="Q18" s="237"/>
      <c r="R18" s="234">
        <f t="shared" si="0"/>
        <v>0</v>
      </c>
      <c r="S18" s="38">
        <f t="shared" si="1"/>
        <v>0</v>
      </c>
    </row>
    <row r="19" spans="2:19" ht="18" customHeight="1" thickTop="1" thickBot="1" x14ac:dyDescent="0.5">
      <c r="B19" s="337">
        <v>2011</v>
      </c>
      <c r="C19" s="338" t="s">
        <v>171</v>
      </c>
      <c r="D19" s="588"/>
      <c r="E19" s="339"/>
      <c r="F19" s="340">
        <v>1</v>
      </c>
      <c r="G19" s="341">
        <v>160</v>
      </c>
      <c r="H19" s="379"/>
      <c r="I19" s="403"/>
      <c r="J19" s="343"/>
      <c r="K19" s="344"/>
      <c r="L19" s="345"/>
      <c r="M19" s="346"/>
      <c r="N19" s="347"/>
      <c r="O19" s="348"/>
      <c r="P19" s="349"/>
      <c r="Q19" s="350"/>
      <c r="R19" s="234">
        <f t="shared" si="0"/>
        <v>0</v>
      </c>
      <c r="S19" s="38">
        <f t="shared" si="1"/>
        <v>0</v>
      </c>
    </row>
    <row r="20" spans="2:19" ht="18" customHeight="1" thickTop="1" thickBot="1" x14ac:dyDescent="0.5">
      <c r="B20" s="384">
        <v>2012</v>
      </c>
      <c r="C20" s="385" t="s">
        <v>172</v>
      </c>
      <c r="D20" s="587"/>
      <c r="E20" s="386"/>
      <c r="F20" s="387">
        <v>1</v>
      </c>
      <c r="G20" s="388">
        <v>200</v>
      </c>
      <c r="H20" s="389"/>
      <c r="I20" s="404"/>
      <c r="J20" s="390"/>
      <c r="K20" s="391"/>
      <c r="L20" s="392"/>
      <c r="M20" s="393"/>
      <c r="N20" s="394"/>
      <c r="O20" s="395"/>
      <c r="P20" s="396"/>
      <c r="Q20" s="397"/>
      <c r="R20" s="234">
        <f t="shared" si="0"/>
        <v>0</v>
      </c>
      <c r="S20" s="38">
        <f t="shared" si="1"/>
        <v>0</v>
      </c>
    </row>
    <row r="21" spans="2:19" ht="18" customHeight="1" thickTop="1" thickBot="1" x14ac:dyDescent="0.5">
      <c r="B21" s="240">
        <v>2013</v>
      </c>
      <c r="C21" s="281" t="s">
        <v>173</v>
      </c>
      <c r="D21" s="586"/>
      <c r="E21" s="125"/>
      <c r="F21" s="282">
        <v>1</v>
      </c>
      <c r="G21" s="283">
        <v>200</v>
      </c>
      <c r="H21" s="304"/>
      <c r="I21" s="255"/>
      <c r="J21" s="138"/>
      <c r="K21" s="139"/>
      <c r="L21" s="140"/>
      <c r="M21" s="141"/>
      <c r="N21" s="142"/>
      <c r="O21" s="143"/>
      <c r="P21" s="144"/>
      <c r="Q21" s="237"/>
      <c r="R21" s="234">
        <f t="shared" si="0"/>
        <v>0</v>
      </c>
      <c r="S21" s="38">
        <f t="shared" si="1"/>
        <v>0</v>
      </c>
    </row>
    <row r="22" spans="2:19" ht="18" customHeight="1" thickTop="1" thickBot="1" x14ac:dyDescent="0.5">
      <c r="B22" s="337">
        <v>2014</v>
      </c>
      <c r="C22" s="338" t="s">
        <v>174</v>
      </c>
      <c r="D22" s="588"/>
      <c r="E22" s="339"/>
      <c r="F22" s="340">
        <v>1</v>
      </c>
      <c r="G22" s="341">
        <v>200</v>
      </c>
      <c r="H22" s="342"/>
      <c r="I22" s="403"/>
      <c r="J22" s="343"/>
      <c r="K22" s="344"/>
      <c r="L22" s="345"/>
      <c r="M22" s="346"/>
      <c r="N22" s="347"/>
      <c r="O22" s="348"/>
      <c r="P22" s="349"/>
      <c r="Q22" s="350"/>
      <c r="R22" s="234">
        <f t="shared" si="0"/>
        <v>0</v>
      </c>
      <c r="S22" s="38">
        <f t="shared" si="1"/>
        <v>0</v>
      </c>
    </row>
    <row r="23" spans="2:19" ht="18" customHeight="1" thickTop="1" thickBot="1" x14ac:dyDescent="0.5">
      <c r="B23" s="384">
        <v>2015</v>
      </c>
      <c r="C23" s="385" t="s">
        <v>175</v>
      </c>
      <c r="D23" s="587"/>
      <c r="E23" s="386"/>
      <c r="F23" s="387">
        <v>1</v>
      </c>
      <c r="G23" s="388">
        <v>200</v>
      </c>
      <c r="H23" s="398"/>
      <c r="I23" s="404"/>
      <c r="J23" s="390"/>
      <c r="K23" s="391"/>
      <c r="L23" s="392"/>
      <c r="M23" s="393"/>
      <c r="N23" s="394"/>
      <c r="O23" s="395"/>
      <c r="P23" s="396"/>
      <c r="Q23" s="397"/>
      <c r="R23" s="234">
        <f t="shared" si="0"/>
        <v>0</v>
      </c>
      <c r="S23" s="38">
        <f t="shared" si="1"/>
        <v>0</v>
      </c>
    </row>
    <row r="24" spans="2:19" ht="18" customHeight="1" thickTop="1" thickBot="1" x14ac:dyDescent="0.5">
      <c r="B24" s="240">
        <v>2016</v>
      </c>
      <c r="C24" s="106" t="s">
        <v>176</v>
      </c>
      <c r="D24" s="586"/>
      <c r="E24" s="125"/>
      <c r="F24" s="282">
        <v>1</v>
      </c>
      <c r="G24" s="283">
        <v>240</v>
      </c>
      <c r="H24" s="327"/>
      <c r="I24" s="255"/>
      <c r="J24" s="138"/>
      <c r="K24" s="139"/>
      <c r="L24" s="140"/>
      <c r="M24" s="141"/>
      <c r="N24" s="142"/>
      <c r="O24" s="143"/>
      <c r="P24" s="144"/>
      <c r="Q24" s="237"/>
      <c r="R24" s="234">
        <f t="shared" si="0"/>
        <v>0</v>
      </c>
      <c r="S24" s="38">
        <f t="shared" si="1"/>
        <v>0</v>
      </c>
    </row>
    <row r="25" spans="2:19" ht="18" customHeight="1" thickTop="1" thickBot="1" x14ac:dyDescent="0.5">
      <c r="B25" s="337">
        <v>2017</v>
      </c>
      <c r="C25" s="338" t="s">
        <v>177</v>
      </c>
      <c r="D25" s="588"/>
      <c r="E25" s="339"/>
      <c r="F25" s="340">
        <v>1</v>
      </c>
      <c r="G25" s="341">
        <v>240</v>
      </c>
      <c r="H25" s="379"/>
      <c r="I25" s="403"/>
      <c r="J25" s="343"/>
      <c r="K25" s="344"/>
      <c r="L25" s="345"/>
      <c r="M25" s="346"/>
      <c r="N25" s="347"/>
      <c r="O25" s="348"/>
      <c r="P25" s="349"/>
      <c r="Q25" s="350"/>
      <c r="R25" s="234">
        <f t="shared" si="0"/>
        <v>0</v>
      </c>
      <c r="S25" s="38">
        <f t="shared" si="1"/>
        <v>0</v>
      </c>
    </row>
    <row r="26" spans="2:19" ht="18" customHeight="1" thickTop="1" thickBot="1" x14ac:dyDescent="0.5">
      <c r="B26" s="384">
        <v>2018</v>
      </c>
      <c r="C26" s="385" t="s">
        <v>178</v>
      </c>
      <c r="D26" s="587"/>
      <c r="E26" s="386"/>
      <c r="F26" s="387">
        <v>1</v>
      </c>
      <c r="G26" s="388">
        <v>240</v>
      </c>
      <c r="H26" s="398"/>
      <c r="I26" s="404"/>
      <c r="J26" s="390"/>
      <c r="K26" s="391"/>
      <c r="L26" s="392"/>
      <c r="M26" s="393"/>
      <c r="N26" s="394"/>
      <c r="O26" s="395"/>
      <c r="P26" s="396"/>
      <c r="Q26" s="397"/>
      <c r="R26" s="234">
        <f t="shared" si="0"/>
        <v>0</v>
      </c>
      <c r="S26" s="38">
        <f t="shared" si="1"/>
        <v>0</v>
      </c>
    </row>
    <row r="27" spans="2:19" ht="18" customHeight="1" thickTop="1" thickBot="1" x14ac:dyDescent="0.5">
      <c r="B27" s="240">
        <v>2019</v>
      </c>
      <c r="C27" s="106" t="s">
        <v>179</v>
      </c>
      <c r="D27" s="586"/>
      <c r="E27" s="125"/>
      <c r="F27" s="282">
        <v>1</v>
      </c>
      <c r="G27" s="283">
        <v>240</v>
      </c>
      <c r="H27" s="327"/>
      <c r="I27" s="255"/>
      <c r="J27" s="138"/>
      <c r="K27" s="139"/>
      <c r="L27" s="140"/>
      <c r="M27" s="141"/>
      <c r="N27" s="142"/>
      <c r="O27" s="143"/>
      <c r="P27" s="144"/>
      <c r="Q27" s="237"/>
      <c r="R27" s="234">
        <f t="shared" si="0"/>
        <v>0</v>
      </c>
      <c r="S27" s="38">
        <f t="shared" si="1"/>
        <v>0</v>
      </c>
    </row>
    <row r="28" spans="2:19" ht="18" customHeight="1" thickTop="1" thickBot="1" x14ac:dyDescent="0.5">
      <c r="B28" s="337">
        <v>2020</v>
      </c>
      <c r="C28" s="338" t="s">
        <v>180</v>
      </c>
      <c r="D28" s="588"/>
      <c r="E28" s="339"/>
      <c r="F28" s="340">
        <v>1</v>
      </c>
      <c r="G28" s="341">
        <v>240</v>
      </c>
      <c r="H28" s="379"/>
      <c r="I28" s="403"/>
      <c r="J28" s="343"/>
      <c r="K28" s="344"/>
      <c r="L28" s="345"/>
      <c r="M28" s="346"/>
      <c r="N28" s="347"/>
      <c r="O28" s="348"/>
      <c r="P28" s="349"/>
      <c r="Q28" s="350"/>
      <c r="R28" s="234">
        <f t="shared" si="0"/>
        <v>0</v>
      </c>
      <c r="S28" s="38">
        <f t="shared" si="1"/>
        <v>0</v>
      </c>
    </row>
    <row r="29" spans="2:19" ht="18" customHeight="1" thickTop="1" thickBot="1" x14ac:dyDescent="0.5">
      <c r="B29" s="384">
        <v>2021</v>
      </c>
      <c r="C29" s="385" t="s">
        <v>181</v>
      </c>
      <c r="D29" s="587"/>
      <c r="E29" s="386"/>
      <c r="F29" s="387">
        <v>1</v>
      </c>
      <c r="G29" s="388">
        <v>240</v>
      </c>
      <c r="H29" s="398"/>
      <c r="I29" s="404"/>
      <c r="J29" s="390"/>
      <c r="K29" s="391"/>
      <c r="L29" s="392"/>
      <c r="M29" s="393"/>
      <c r="N29" s="394"/>
      <c r="O29" s="395"/>
      <c r="P29" s="396"/>
      <c r="Q29" s="397"/>
      <c r="R29" s="234">
        <f t="shared" si="0"/>
        <v>0</v>
      </c>
      <c r="S29" s="38">
        <f t="shared" si="1"/>
        <v>0</v>
      </c>
    </row>
    <row r="30" spans="2:19" ht="18" customHeight="1" thickTop="1" thickBot="1" x14ac:dyDescent="0.5">
      <c r="B30" s="240">
        <v>2022</v>
      </c>
      <c r="C30" s="106" t="s">
        <v>182</v>
      </c>
      <c r="D30" s="586"/>
      <c r="E30" s="125"/>
      <c r="F30" s="282">
        <v>1</v>
      </c>
      <c r="G30" s="283">
        <v>440</v>
      </c>
      <c r="H30" s="327"/>
      <c r="I30" s="255"/>
      <c r="J30" s="138"/>
      <c r="K30" s="139"/>
      <c r="L30" s="140"/>
      <c r="M30" s="141"/>
      <c r="N30" s="142"/>
      <c r="O30" s="143"/>
      <c r="P30" s="144"/>
      <c r="Q30" s="237"/>
      <c r="R30" s="234">
        <f t="shared" si="0"/>
        <v>0</v>
      </c>
      <c r="S30" s="38">
        <f t="shared" si="1"/>
        <v>0</v>
      </c>
    </row>
    <row r="31" spans="2:19" ht="18" customHeight="1" thickTop="1" thickBot="1" x14ac:dyDescent="0.5">
      <c r="B31" s="337">
        <v>2023</v>
      </c>
      <c r="C31" s="338" t="s">
        <v>183</v>
      </c>
      <c r="D31" s="588"/>
      <c r="E31" s="339"/>
      <c r="F31" s="340">
        <v>1</v>
      </c>
      <c r="G31" s="341">
        <v>440</v>
      </c>
      <c r="H31" s="379"/>
      <c r="I31" s="403"/>
      <c r="J31" s="343"/>
      <c r="K31" s="344"/>
      <c r="L31" s="345"/>
      <c r="M31" s="346"/>
      <c r="N31" s="347"/>
      <c r="O31" s="348"/>
      <c r="P31" s="349"/>
      <c r="Q31" s="350"/>
      <c r="R31" s="234">
        <f t="shared" si="0"/>
        <v>0</v>
      </c>
      <c r="S31" s="38">
        <f t="shared" si="1"/>
        <v>0</v>
      </c>
    </row>
    <row r="32" spans="2:19" ht="18" customHeight="1" thickTop="1" thickBot="1" x14ac:dyDescent="0.5">
      <c r="B32" s="380">
        <v>2024</v>
      </c>
      <c r="C32" s="114" t="s">
        <v>113</v>
      </c>
      <c r="D32" s="583"/>
      <c r="E32" s="127"/>
      <c r="F32" s="381">
        <v>23</v>
      </c>
      <c r="G32" s="382">
        <v>4800</v>
      </c>
      <c r="H32" s="415"/>
      <c r="I32" s="289"/>
      <c r="J32" s="328"/>
      <c r="K32" s="329"/>
      <c r="L32" s="330"/>
      <c r="M32" s="331"/>
      <c r="N32" s="294"/>
      <c r="O32" s="332"/>
      <c r="P32" s="333"/>
      <c r="Q32" s="334"/>
      <c r="R32" s="296">
        <f>(H32+I32+J32+K32+M32+L32+N32+O32+P32+Q32)*23</f>
        <v>0</v>
      </c>
      <c r="S32" s="297">
        <f t="shared" si="1"/>
        <v>0</v>
      </c>
    </row>
    <row r="33" spans="2:19" ht="8" customHeight="1" thickTop="1" thickBot="1" x14ac:dyDescent="0.5">
      <c r="B33" s="416"/>
      <c r="C33" s="417"/>
      <c r="D33" s="418"/>
      <c r="E33" s="416"/>
      <c r="F33" s="419"/>
      <c r="G33" s="420"/>
      <c r="H33" s="310"/>
      <c r="I33" s="311"/>
      <c r="J33" s="421"/>
      <c r="K33" s="313"/>
      <c r="L33" s="314"/>
      <c r="M33" s="315"/>
      <c r="N33" s="316"/>
      <c r="O33" s="317"/>
      <c r="P33" s="318"/>
      <c r="Q33" s="422"/>
      <c r="R33" s="319"/>
      <c r="S33" s="414"/>
    </row>
    <row r="34" spans="2:19" ht="18" customHeight="1" thickTop="1" thickBot="1" x14ac:dyDescent="0.5">
      <c r="B34" s="429">
        <v>2031</v>
      </c>
      <c r="C34" s="430" t="s">
        <v>112</v>
      </c>
      <c r="D34" s="602"/>
      <c r="E34" s="431"/>
      <c r="F34" s="432">
        <v>1</v>
      </c>
      <c r="G34" s="433">
        <v>150</v>
      </c>
      <c r="H34" s="304"/>
      <c r="I34" s="255"/>
      <c r="J34" s="138"/>
      <c r="K34" s="139"/>
      <c r="L34" s="140"/>
      <c r="M34" s="141"/>
      <c r="N34" s="142"/>
      <c r="O34" s="143"/>
      <c r="P34" s="144"/>
      <c r="Q34" s="237"/>
      <c r="R34" s="305">
        <f t="shared" si="0"/>
        <v>0</v>
      </c>
      <c r="S34" s="306">
        <f t="shared" si="1"/>
        <v>0</v>
      </c>
    </row>
    <row r="35" spans="2:19" ht="18" customHeight="1" thickTop="1" thickBot="1" x14ac:dyDescent="0.5">
      <c r="B35" s="429">
        <v>2032</v>
      </c>
      <c r="C35" s="434" t="s">
        <v>212</v>
      </c>
      <c r="D35" s="603"/>
      <c r="E35" s="431"/>
      <c r="F35" s="432">
        <v>1</v>
      </c>
      <c r="G35" s="435">
        <v>150</v>
      </c>
      <c r="H35" s="327"/>
      <c r="I35" s="255"/>
      <c r="J35" s="138"/>
      <c r="K35" s="139"/>
      <c r="L35" s="140"/>
      <c r="M35" s="141"/>
      <c r="N35" s="142"/>
      <c r="O35" s="143"/>
      <c r="P35" s="144"/>
      <c r="Q35" s="237"/>
      <c r="R35" s="234">
        <f t="shared" si="0"/>
        <v>0</v>
      </c>
      <c r="S35" s="38">
        <f t="shared" si="1"/>
        <v>0</v>
      </c>
    </row>
    <row r="36" spans="2:19" ht="18" customHeight="1" thickTop="1" thickBot="1" x14ac:dyDescent="0.5">
      <c r="B36" s="436">
        <v>2033</v>
      </c>
      <c r="C36" s="437" t="s">
        <v>188</v>
      </c>
      <c r="D36" s="604"/>
      <c r="E36" s="438"/>
      <c r="F36" s="439">
        <v>1</v>
      </c>
      <c r="G36" s="440">
        <v>150</v>
      </c>
      <c r="H36" s="369"/>
      <c r="I36" s="401"/>
      <c r="J36" s="370"/>
      <c r="K36" s="371"/>
      <c r="L36" s="372"/>
      <c r="M36" s="373"/>
      <c r="N36" s="374"/>
      <c r="O36" s="375"/>
      <c r="P36" s="376"/>
      <c r="Q36" s="377"/>
      <c r="R36" s="234">
        <f>(H36+I36+J36+K36+M36+L36+N36+O36+P36+Q36)*1</f>
        <v>0</v>
      </c>
      <c r="S36" s="38">
        <f t="shared" si="1"/>
        <v>0</v>
      </c>
    </row>
    <row r="37" spans="2:19" ht="18" customHeight="1" thickTop="1" thickBot="1" x14ac:dyDescent="0.5">
      <c r="B37" s="441">
        <v>2034</v>
      </c>
      <c r="C37" s="430" t="s">
        <v>189</v>
      </c>
      <c r="D37" s="605"/>
      <c r="E37" s="442"/>
      <c r="F37" s="443">
        <v>1</v>
      </c>
      <c r="G37" s="444">
        <v>150</v>
      </c>
      <c r="H37" s="399"/>
      <c r="I37" s="402"/>
      <c r="J37" s="357"/>
      <c r="K37" s="358"/>
      <c r="L37" s="359"/>
      <c r="M37" s="360"/>
      <c r="N37" s="361"/>
      <c r="O37" s="362"/>
      <c r="P37" s="363"/>
      <c r="Q37" s="364"/>
      <c r="R37" s="234">
        <f t="shared" si="0"/>
        <v>0</v>
      </c>
      <c r="S37" s="38">
        <f t="shared" si="1"/>
        <v>0</v>
      </c>
    </row>
    <row r="38" spans="2:19" ht="18" customHeight="1" thickTop="1" thickBot="1" x14ac:dyDescent="0.5">
      <c r="B38" s="429">
        <v>2035</v>
      </c>
      <c r="C38" s="445" t="s">
        <v>190</v>
      </c>
      <c r="D38" s="602"/>
      <c r="E38" s="431"/>
      <c r="F38" s="432">
        <v>1</v>
      </c>
      <c r="G38" s="433">
        <v>150</v>
      </c>
      <c r="H38" s="137"/>
      <c r="I38" s="255"/>
      <c r="J38" s="138"/>
      <c r="K38" s="139"/>
      <c r="L38" s="140"/>
      <c r="M38" s="141"/>
      <c r="N38" s="142"/>
      <c r="O38" s="143"/>
      <c r="P38" s="144"/>
      <c r="Q38" s="237"/>
      <c r="R38" s="234">
        <f t="shared" si="0"/>
        <v>0</v>
      </c>
      <c r="S38" s="38">
        <f t="shared" si="1"/>
        <v>0</v>
      </c>
    </row>
    <row r="39" spans="2:19" ht="18" customHeight="1" thickTop="1" thickBot="1" x14ac:dyDescent="0.5">
      <c r="B39" s="436">
        <v>2036</v>
      </c>
      <c r="C39" s="446" t="s">
        <v>184</v>
      </c>
      <c r="D39" s="606"/>
      <c r="E39" s="438"/>
      <c r="F39" s="439">
        <v>1</v>
      </c>
      <c r="G39" s="440">
        <v>150</v>
      </c>
      <c r="H39" s="369"/>
      <c r="I39" s="401"/>
      <c r="J39" s="370"/>
      <c r="K39" s="371"/>
      <c r="L39" s="372"/>
      <c r="M39" s="373"/>
      <c r="N39" s="374"/>
      <c r="O39" s="375"/>
      <c r="P39" s="376"/>
      <c r="Q39" s="377"/>
      <c r="R39" s="234">
        <f t="shared" si="0"/>
        <v>0</v>
      </c>
      <c r="S39" s="38">
        <f t="shared" si="1"/>
        <v>0</v>
      </c>
    </row>
    <row r="40" spans="2:19" ht="18" customHeight="1" thickTop="1" thickBot="1" x14ac:dyDescent="0.5">
      <c r="B40" s="429">
        <v>2037</v>
      </c>
      <c r="C40" s="445" t="s">
        <v>185</v>
      </c>
      <c r="D40" s="607"/>
      <c r="E40" s="431"/>
      <c r="F40" s="432">
        <v>1</v>
      </c>
      <c r="G40" s="433">
        <v>150</v>
      </c>
      <c r="H40" s="327"/>
      <c r="I40" s="255"/>
      <c r="J40" s="138"/>
      <c r="K40" s="139"/>
      <c r="L40" s="140"/>
      <c r="M40" s="141"/>
      <c r="N40" s="142"/>
      <c r="O40" s="143"/>
      <c r="P40" s="144"/>
      <c r="Q40" s="237"/>
      <c r="R40" s="234">
        <f t="shared" si="0"/>
        <v>0</v>
      </c>
      <c r="S40" s="38">
        <f t="shared" si="1"/>
        <v>0</v>
      </c>
    </row>
    <row r="41" spans="2:19" ht="18" customHeight="1" thickTop="1" thickBot="1" x14ac:dyDescent="0.5">
      <c r="B41" s="429">
        <v>2038</v>
      </c>
      <c r="C41" s="445" t="s">
        <v>186</v>
      </c>
      <c r="D41" s="608"/>
      <c r="E41" s="431"/>
      <c r="F41" s="432">
        <v>1</v>
      </c>
      <c r="G41" s="433">
        <v>150</v>
      </c>
      <c r="H41" s="327"/>
      <c r="I41" s="255"/>
      <c r="J41" s="138"/>
      <c r="K41" s="139"/>
      <c r="L41" s="140"/>
      <c r="M41" s="141"/>
      <c r="N41" s="142"/>
      <c r="O41" s="143"/>
      <c r="P41" s="144"/>
      <c r="Q41" s="237"/>
      <c r="R41" s="234">
        <f t="shared" si="0"/>
        <v>0</v>
      </c>
      <c r="S41" s="38">
        <f t="shared" si="1"/>
        <v>0</v>
      </c>
    </row>
    <row r="42" spans="2:19" ht="18" customHeight="1" thickTop="1" thickBot="1" x14ac:dyDescent="0.5">
      <c r="B42" s="436">
        <v>2039</v>
      </c>
      <c r="C42" s="446" t="s">
        <v>187</v>
      </c>
      <c r="D42" s="606"/>
      <c r="E42" s="438"/>
      <c r="F42" s="439">
        <v>1</v>
      </c>
      <c r="G42" s="440">
        <v>150</v>
      </c>
      <c r="H42" s="369"/>
      <c r="I42" s="401"/>
      <c r="J42" s="370"/>
      <c r="K42" s="371"/>
      <c r="L42" s="372"/>
      <c r="M42" s="373"/>
      <c r="N42" s="374"/>
      <c r="O42" s="375"/>
      <c r="P42" s="376"/>
      <c r="Q42" s="377"/>
      <c r="R42" s="234">
        <f t="shared" si="0"/>
        <v>0</v>
      </c>
      <c r="S42" s="38">
        <f t="shared" si="1"/>
        <v>0</v>
      </c>
    </row>
    <row r="43" spans="2:19" ht="18" customHeight="1" thickTop="1" thickBot="1" x14ac:dyDescent="0.5">
      <c r="B43" s="429">
        <v>2040</v>
      </c>
      <c r="C43" s="445" t="s">
        <v>191</v>
      </c>
      <c r="D43" s="602"/>
      <c r="E43" s="431"/>
      <c r="F43" s="432">
        <v>1</v>
      </c>
      <c r="G43" s="433">
        <v>150</v>
      </c>
      <c r="H43" s="327"/>
      <c r="I43" s="255"/>
      <c r="J43" s="138"/>
      <c r="K43" s="139"/>
      <c r="L43" s="140"/>
      <c r="M43" s="141"/>
      <c r="N43" s="142"/>
      <c r="O43" s="143"/>
      <c r="P43" s="144"/>
      <c r="Q43" s="237"/>
      <c r="R43" s="234">
        <f t="shared" si="0"/>
        <v>0</v>
      </c>
      <c r="S43" s="38">
        <f t="shared" si="1"/>
        <v>0</v>
      </c>
    </row>
    <row r="44" spans="2:19" ht="18" customHeight="1" thickTop="1" thickBot="1" x14ac:dyDescent="0.5">
      <c r="B44" s="447">
        <v>2041</v>
      </c>
      <c r="C44" s="448" t="s">
        <v>192</v>
      </c>
      <c r="D44" s="609"/>
      <c r="E44" s="449"/>
      <c r="F44" s="450">
        <v>1</v>
      </c>
      <c r="G44" s="435">
        <v>150</v>
      </c>
      <c r="H44" s="379"/>
      <c r="I44" s="403"/>
      <c r="J44" s="343"/>
      <c r="K44" s="344"/>
      <c r="L44" s="345"/>
      <c r="M44" s="346"/>
      <c r="N44" s="347"/>
      <c r="O44" s="348"/>
      <c r="P44" s="349"/>
      <c r="Q44" s="350"/>
      <c r="R44" s="234">
        <f t="shared" si="0"/>
        <v>0</v>
      </c>
      <c r="S44" s="38">
        <f t="shared" si="1"/>
        <v>0</v>
      </c>
    </row>
    <row r="45" spans="2:19" ht="18" customHeight="1" thickTop="1" thickBot="1" x14ac:dyDescent="0.5">
      <c r="B45" s="436">
        <v>2042</v>
      </c>
      <c r="C45" s="446" t="s">
        <v>193</v>
      </c>
      <c r="D45" s="606"/>
      <c r="E45" s="438"/>
      <c r="F45" s="439">
        <v>1</v>
      </c>
      <c r="G45" s="440">
        <v>170</v>
      </c>
      <c r="H45" s="400"/>
      <c r="I45" s="401"/>
      <c r="J45" s="370"/>
      <c r="K45" s="371"/>
      <c r="L45" s="372"/>
      <c r="M45" s="373"/>
      <c r="N45" s="374"/>
      <c r="O45" s="375"/>
      <c r="P45" s="376"/>
      <c r="Q45" s="377"/>
      <c r="R45" s="234">
        <f t="shared" si="0"/>
        <v>0</v>
      </c>
      <c r="S45" s="38">
        <f t="shared" si="1"/>
        <v>0</v>
      </c>
    </row>
    <row r="46" spans="2:19" ht="18" customHeight="1" thickTop="1" thickBot="1" x14ac:dyDescent="0.5">
      <c r="B46" s="429">
        <v>2043</v>
      </c>
      <c r="C46" s="434" t="s">
        <v>194</v>
      </c>
      <c r="D46" s="602"/>
      <c r="E46" s="431"/>
      <c r="F46" s="432">
        <v>1</v>
      </c>
      <c r="G46" s="433">
        <v>170</v>
      </c>
      <c r="H46" s="304"/>
      <c r="I46" s="255"/>
      <c r="J46" s="138"/>
      <c r="K46" s="139"/>
      <c r="L46" s="140"/>
      <c r="M46" s="141"/>
      <c r="N46" s="142"/>
      <c r="O46" s="143"/>
      <c r="P46" s="144"/>
      <c r="Q46" s="237"/>
      <c r="R46" s="234">
        <f t="shared" si="0"/>
        <v>0</v>
      </c>
      <c r="S46" s="38">
        <f t="shared" si="1"/>
        <v>0</v>
      </c>
    </row>
    <row r="47" spans="2:19" ht="18" customHeight="1" thickTop="1" thickBot="1" x14ac:dyDescent="0.5">
      <c r="B47" s="447">
        <v>2044</v>
      </c>
      <c r="C47" s="448" t="s">
        <v>195</v>
      </c>
      <c r="D47" s="609"/>
      <c r="E47" s="449"/>
      <c r="F47" s="450">
        <v>1</v>
      </c>
      <c r="G47" s="435">
        <v>170</v>
      </c>
      <c r="H47" s="342"/>
      <c r="I47" s="403"/>
      <c r="J47" s="343"/>
      <c r="K47" s="344"/>
      <c r="L47" s="345"/>
      <c r="M47" s="346"/>
      <c r="N47" s="347"/>
      <c r="O47" s="348"/>
      <c r="P47" s="349"/>
      <c r="Q47" s="350"/>
      <c r="R47" s="234">
        <f t="shared" si="0"/>
        <v>0</v>
      </c>
      <c r="S47" s="38">
        <f t="shared" si="1"/>
        <v>0</v>
      </c>
    </row>
    <row r="48" spans="2:19" ht="18" customHeight="1" thickTop="1" thickBot="1" x14ac:dyDescent="0.5">
      <c r="B48" s="436">
        <v>2045</v>
      </c>
      <c r="C48" s="446" t="s">
        <v>196</v>
      </c>
      <c r="D48" s="606"/>
      <c r="E48" s="438"/>
      <c r="F48" s="439">
        <v>1</v>
      </c>
      <c r="G48" s="440">
        <v>170</v>
      </c>
      <c r="H48" s="369"/>
      <c r="I48" s="401"/>
      <c r="J48" s="370"/>
      <c r="K48" s="371"/>
      <c r="L48" s="372"/>
      <c r="M48" s="373"/>
      <c r="N48" s="374"/>
      <c r="O48" s="375"/>
      <c r="P48" s="376"/>
      <c r="Q48" s="377"/>
      <c r="R48" s="234">
        <f t="shared" si="0"/>
        <v>0</v>
      </c>
      <c r="S48" s="38">
        <f t="shared" si="1"/>
        <v>0</v>
      </c>
    </row>
    <row r="49" spans="2:19" ht="18" customHeight="1" thickTop="1" thickBot="1" x14ac:dyDescent="0.5">
      <c r="B49" s="429">
        <v>2046</v>
      </c>
      <c r="C49" s="445" t="s">
        <v>197</v>
      </c>
      <c r="D49" s="602"/>
      <c r="E49" s="431"/>
      <c r="F49" s="432">
        <v>1</v>
      </c>
      <c r="G49" s="433">
        <v>200</v>
      </c>
      <c r="H49" s="327"/>
      <c r="I49" s="255"/>
      <c r="J49" s="138"/>
      <c r="K49" s="139"/>
      <c r="L49" s="140"/>
      <c r="M49" s="141"/>
      <c r="N49" s="142"/>
      <c r="O49" s="143"/>
      <c r="P49" s="144"/>
      <c r="Q49" s="237"/>
      <c r="R49" s="234">
        <f t="shared" si="0"/>
        <v>0</v>
      </c>
      <c r="S49" s="38">
        <f t="shared" si="1"/>
        <v>0</v>
      </c>
    </row>
    <row r="50" spans="2:19" ht="18" customHeight="1" thickTop="1" thickBot="1" x14ac:dyDescent="0.5">
      <c r="B50" s="447">
        <v>2047</v>
      </c>
      <c r="C50" s="448" t="s">
        <v>198</v>
      </c>
      <c r="D50" s="609"/>
      <c r="E50" s="449"/>
      <c r="F50" s="450">
        <v>1</v>
      </c>
      <c r="G50" s="435">
        <v>200</v>
      </c>
      <c r="H50" s="379"/>
      <c r="I50" s="403"/>
      <c r="J50" s="343"/>
      <c r="K50" s="344"/>
      <c r="L50" s="345"/>
      <c r="M50" s="346"/>
      <c r="N50" s="347"/>
      <c r="O50" s="348"/>
      <c r="P50" s="349"/>
      <c r="Q50" s="350"/>
      <c r="R50" s="234">
        <f t="shared" si="0"/>
        <v>0</v>
      </c>
      <c r="S50" s="38">
        <f t="shared" si="1"/>
        <v>0</v>
      </c>
    </row>
    <row r="51" spans="2:19" ht="18" customHeight="1" thickTop="1" thickBot="1" x14ac:dyDescent="0.5">
      <c r="B51" s="436">
        <v>2048</v>
      </c>
      <c r="C51" s="446" t="s">
        <v>111</v>
      </c>
      <c r="D51" s="606"/>
      <c r="E51" s="438"/>
      <c r="F51" s="439">
        <v>1</v>
      </c>
      <c r="G51" s="440">
        <v>200</v>
      </c>
      <c r="H51" s="369"/>
      <c r="I51" s="401"/>
      <c r="J51" s="370"/>
      <c r="K51" s="371"/>
      <c r="L51" s="372"/>
      <c r="M51" s="373"/>
      <c r="N51" s="374"/>
      <c r="O51" s="375"/>
      <c r="P51" s="376"/>
      <c r="Q51" s="377"/>
      <c r="R51" s="234">
        <f t="shared" si="0"/>
        <v>0</v>
      </c>
      <c r="S51" s="38">
        <f t="shared" si="1"/>
        <v>0</v>
      </c>
    </row>
    <row r="52" spans="2:19" ht="18" customHeight="1" thickTop="1" thickBot="1" x14ac:dyDescent="0.5">
      <c r="B52" s="429">
        <v>2049</v>
      </c>
      <c r="C52" s="445" t="s">
        <v>199</v>
      </c>
      <c r="D52" s="602"/>
      <c r="E52" s="431"/>
      <c r="F52" s="432">
        <v>1</v>
      </c>
      <c r="G52" s="433">
        <v>200</v>
      </c>
      <c r="H52" s="327"/>
      <c r="I52" s="255"/>
      <c r="J52" s="138"/>
      <c r="K52" s="139"/>
      <c r="L52" s="140"/>
      <c r="M52" s="141"/>
      <c r="N52" s="142"/>
      <c r="O52" s="143"/>
      <c r="P52" s="144"/>
      <c r="Q52" s="237"/>
      <c r="R52" s="234">
        <f t="shared" si="0"/>
        <v>0</v>
      </c>
      <c r="S52" s="38">
        <f t="shared" si="1"/>
        <v>0</v>
      </c>
    </row>
    <row r="53" spans="2:19" ht="18" customHeight="1" thickTop="1" thickBot="1" x14ac:dyDescent="0.5">
      <c r="B53" s="447">
        <v>2050</v>
      </c>
      <c r="C53" s="448" t="s">
        <v>200</v>
      </c>
      <c r="D53" s="609"/>
      <c r="E53" s="449"/>
      <c r="F53" s="450">
        <v>1</v>
      </c>
      <c r="G53" s="435">
        <v>200</v>
      </c>
      <c r="H53" s="379"/>
      <c r="I53" s="403"/>
      <c r="J53" s="343"/>
      <c r="K53" s="344"/>
      <c r="L53" s="345"/>
      <c r="M53" s="346"/>
      <c r="N53" s="347"/>
      <c r="O53" s="348"/>
      <c r="P53" s="349"/>
      <c r="Q53" s="350"/>
      <c r="R53" s="234">
        <f t="shared" si="0"/>
        <v>0</v>
      </c>
      <c r="S53" s="38">
        <f t="shared" si="1"/>
        <v>0</v>
      </c>
    </row>
    <row r="54" spans="2:19" ht="18" customHeight="1" thickTop="1" thickBot="1" x14ac:dyDescent="0.5">
      <c r="B54" s="436">
        <v>2051</v>
      </c>
      <c r="C54" s="446" t="s">
        <v>201</v>
      </c>
      <c r="D54" s="606"/>
      <c r="E54" s="438"/>
      <c r="F54" s="439">
        <v>1</v>
      </c>
      <c r="G54" s="440">
        <v>200</v>
      </c>
      <c r="H54" s="369"/>
      <c r="I54" s="401"/>
      <c r="J54" s="370"/>
      <c r="K54" s="371"/>
      <c r="L54" s="372"/>
      <c r="M54" s="373"/>
      <c r="N54" s="374"/>
      <c r="O54" s="375"/>
      <c r="P54" s="376"/>
      <c r="Q54" s="377"/>
      <c r="R54" s="234">
        <f t="shared" si="0"/>
        <v>0</v>
      </c>
      <c r="S54" s="38">
        <f t="shared" si="1"/>
        <v>0</v>
      </c>
    </row>
    <row r="55" spans="2:19" ht="18" customHeight="1" thickTop="1" thickBot="1" x14ac:dyDescent="0.5">
      <c r="B55" s="429">
        <v>2052</v>
      </c>
      <c r="C55" s="445" t="s">
        <v>202</v>
      </c>
      <c r="D55" s="602"/>
      <c r="E55" s="431"/>
      <c r="F55" s="432">
        <v>1</v>
      </c>
      <c r="G55" s="433">
        <v>350</v>
      </c>
      <c r="H55" s="327"/>
      <c r="I55" s="255"/>
      <c r="J55" s="138"/>
      <c r="K55" s="139"/>
      <c r="L55" s="140"/>
      <c r="M55" s="141"/>
      <c r="N55" s="142"/>
      <c r="O55" s="143"/>
      <c r="P55" s="144"/>
      <c r="Q55" s="237"/>
      <c r="R55" s="234">
        <f t="shared" si="0"/>
        <v>0</v>
      </c>
      <c r="S55" s="38">
        <f t="shared" si="1"/>
        <v>0</v>
      </c>
    </row>
    <row r="56" spans="2:19" ht="18" customHeight="1" thickTop="1" thickBot="1" x14ac:dyDescent="0.5">
      <c r="B56" s="447">
        <v>2053</v>
      </c>
      <c r="C56" s="448" t="s">
        <v>203</v>
      </c>
      <c r="D56" s="609"/>
      <c r="E56" s="449"/>
      <c r="F56" s="450">
        <v>1</v>
      </c>
      <c r="G56" s="435">
        <v>350</v>
      </c>
      <c r="H56" s="379"/>
      <c r="I56" s="403"/>
      <c r="J56" s="343"/>
      <c r="K56" s="344"/>
      <c r="L56" s="345"/>
      <c r="M56" s="346"/>
      <c r="N56" s="347"/>
      <c r="O56" s="348"/>
      <c r="P56" s="349"/>
      <c r="Q56" s="350"/>
      <c r="R56" s="234">
        <f t="shared" si="0"/>
        <v>0</v>
      </c>
      <c r="S56" s="38">
        <f t="shared" si="1"/>
        <v>0</v>
      </c>
    </row>
    <row r="57" spans="2:19" ht="18" customHeight="1" thickTop="1" thickBot="1" x14ac:dyDescent="0.5">
      <c r="B57" s="451">
        <v>2054</v>
      </c>
      <c r="C57" s="434" t="s">
        <v>110</v>
      </c>
      <c r="D57" s="603"/>
      <c r="E57" s="452"/>
      <c r="F57" s="453">
        <v>23</v>
      </c>
      <c r="G57" s="454">
        <v>4150</v>
      </c>
      <c r="H57" s="415"/>
      <c r="I57" s="289"/>
      <c r="J57" s="328"/>
      <c r="K57" s="329"/>
      <c r="L57" s="330"/>
      <c r="M57" s="331"/>
      <c r="N57" s="294"/>
      <c r="O57" s="332"/>
      <c r="P57" s="333"/>
      <c r="Q57" s="334"/>
      <c r="R57" s="296">
        <f>(H57+I57+J57+K57+M57+L57+N57+O57+P57+Q57)*23</f>
        <v>0</v>
      </c>
      <c r="S57" s="297">
        <f t="shared" si="1"/>
        <v>0</v>
      </c>
    </row>
    <row r="58" spans="2:19" ht="8" customHeight="1" thickTop="1" thickBot="1" x14ac:dyDescent="0.5">
      <c r="B58" s="425"/>
      <c r="C58" s="423"/>
      <c r="D58" s="424"/>
      <c r="E58" s="425"/>
      <c r="F58" s="425"/>
      <c r="G58" s="426"/>
      <c r="H58" s="310"/>
      <c r="I58" s="311"/>
      <c r="J58" s="421"/>
      <c r="K58" s="313"/>
      <c r="L58" s="314"/>
      <c r="M58" s="315"/>
      <c r="N58" s="316"/>
      <c r="O58" s="317"/>
      <c r="P58" s="318"/>
      <c r="Q58" s="422"/>
      <c r="R58" s="427"/>
      <c r="S58" s="428"/>
    </row>
    <row r="59" spans="2:19" ht="18" customHeight="1" thickTop="1" thickBot="1" x14ac:dyDescent="0.5">
      <c r="B59" s="455">
        <v>2061</v>
      </c>
      <c r="C59" s="456" t="s">
        <v>109</v>
      </c>
      <c r="D59" s="593"/>
      <c r="E59" s="457"/>
      <c r="F59" s="458">
        <v>1</v>
      </c>
      <c r="G59" s="459">
        <v>145</v>
      </c>
      <c r="H59" s="304"/>
      <c r="I59" s="255"/>
      <c r="J59" s="138"/>
      <c r="K59" s="139"/>
      <c r="L59" s="140"/>
      <c r="M59" s="141"/>
      <c r="N59" s="142"/>
      <c r="O59" s="143"/>
      <c r="P59" s="144"/>
      <c r="Q59" s="237"/>
      <c r="R59" s="305">
        <f t="shared" si="0"/>
        <v>0</v>
      </c>
      <c r="S59" s="306">
        <f t="shared" si="1"/>
        <v>0</v>
      </c>
    </row>
    <row r="60" spans="2:19" ht="18" customHeight="1" thickTop="1" thickBot="1" x14ac:dyDescent="0.5">
      <c r="B60" s="455">
        <v>2062</v>
      </c>
      <c r="C60" s="460" t="s">
        <v>213</v>
      </c>
      <c r="D60" s="594"/>
      <c r="E60" s="457"/>
      <c r="F60" s="458">
        <v>1</v>
      </c>
      <c r="G60" s="461">
        <v>145</v>
      </c>
      <c r="H60" s="327"/>
      <c r="I60" s="255"/>
      <c r="J60" s="138"/>
      <c r="K60" s="139"/>
      <c r="L60" s="140"/>
      <c r="M60" s="141"/>
      <c r="N60" s="142"/>
      <c r="O60" s="143"/>
      <c r="P60" s="144"/>
      <c r="Q60" s="237"/>
      <c r="R60" s="234">
        <f t="shared" si="0"/>
        <v>0</v>
      </c>
      <c r="S60" s="38">
        <f t="shared" si="1"/>
        <v>0</v>
      </c>
    </row>
    <row r="61" spans="2:19" ht="18" customHeight="1" thickTop="1" thickBot="1" x14ac:dyDescent="0.5">
      <c r="B61" s="462">
        <v>2063</v>
      </c>
      <c r="C61" s="463" t="s">
        <v>214</v>
      </c>
      <c r="D61" s="595"/>
      <c r="E61" s="464"/>
      <c r="F61" s="465">
        <v>1</v>
      </c>
      <c r="G61" s="466">
        <v>145</v>
      </c>
      <c r="H61" s="369"/>
      <c r="I61" s="401"/>
      <c r="J61" s="370"/>
      <c r="K61" s="371"/>
      <c r="L61" s="372"/>
      <c r="M61" s="373"/>
      <c r="N61" s="374"/>
      <c r="O61" s="375"/>
      <c r="P61" s="376"/>
      <c r="Q61" s="377"/>
      <c r="R61" s="234">
        <f t="shared" si="0"/>
        <v>0</v>
      </c>
      <c r="S61" s="38">
        <f t="shared" si="1"/>
        <v>0</v>
      </c>
    </row>
    <row r="62" spans="2:19" ht="18" customHeight="1" thickTop="1" thickBot="1" x14ac:dyDescent="0.5">
      <c r="B62" s="467">
        <v>2064</v>
      </c>
      <c r="C62" s="456" t="s">
        <v>215</v>
      </c>
      <c r="D62" s="596"/>
      <c r="E62" s="468"/>
      <c r="F62" s="469">
        <v>1</v>
      </c>
      <c r="G62" s="470">
        <v>145</v>
      </c>
      <c r="H62" s="399"/>
      <c r="I62" s="402"/>
      <c r="J62" s="357"/>
      <c r="K62" s="358"/>
      <c r="L62" s="359"/>
      <c r="M62" s="360"/>
      <c r="N62" s="361"/>
      <c r="O62" s="362"/>
      <c r="P62" s="363"/>
      <c r="Q62" s="364"/>
      <c r="R62" s="234">
        <f t="shared" si="0"/>
        <v>0</v>
      </c>
      <c r="S62" s="38">
        <f t="shared" si="1"/>
        <v>0</v>
      </c>
    </row>
    <row r="63" spans="2:19" ht="18" customHeight="1" thickTop="1" thickBot="1" x14ac:dyDescent="0.5">
      <c r="B63" s="455">
        <v>2065</v>
      </c>
      <c r="C63" s="471" t="s">
        <v>216</v>
      </c>
      <c r="D63" s="593"/>
      <c r="E63" s="457"/>
      <c r="F63" s="458">
        <v>1</v>
      </c>
      <c r="G63" s="459">
        <v>145</v>
      </c>
      <c r="H63" s="327"/>
      <c r="I63" s="255"/>
      <c r="J63" s="138"/>
      <c r="K63" s="139"/>
      <c r="L63" s="140"/>
      <c r="M63" s="141"/>
      <c r="N63" s="142"/>
      <c r="O63" s="143"/>
      <c r="P63" s="144"/>
      <c r="Q63" s="237"/>
      <c r="R63" s="234">
        <f t="shared" si="0"/>
        <v>0</v>
      </c>
      <c r="S63" s="38">
        <f t="shared" si="1"/>
        <v>0</v>
      </c>
    </row>
    <row r="64" spans="2:19" ht="18" customHeight="1" thickTop="1" thickBot="1" x14ac:dyDescent="0.5">
      <c r="B64" s="462">
        <v>2066</v>
      </c>
      <c r="C64" s="472" t="s">
        <v>217</v>
      </c>
      <c r="D64" s="597"/>
      <c r="E64" s="464"/>
      <c r="F64" s="465">
        <v>1</v>
      </c>
      <c r="G64" s="466">
        <v>145</v>
      </c>
      <c r="H64" s="369"/>
      <c r="I64" s="401"/>
      <c r="J64" s="370"/>
      <c r="K64" s="371"/>
      <c r="L64" s="372"/>
      <c r="M64" s="373"/>
      <c r="N64" s="374"/>
      <c r="O64" s="375"/>
      <c r="P64" s="376"/>
      <c r="Q64" s="377"/>
      <c r="R64" s="234">
        <f t="shared" si="0"/>
        <v>0</v>
      </c>
      <c r="S64" s="38">
        <f t="shared" si="1"/>
        <v>0</v>
      </c>
    </row>
    <row r="65" spans="2:19" ht="18" customHeight="1" thickTop="1" thickBot="1" x14ac:dyDescent="0.5">
      <c r="B65" s="455">
        <v>2067</v>
      </c>
      <c r="C65" s="471" t="s">
        <v>218</v>
      </c>
      <c r="D65" s="598"/>
      <c r="E65" s="457"/>
      <c r="F65" s="458">
        <v>1</v>
      </c>
      <c r="G65" s="459">
        <v>145</v>
      </c>
      <c r="H65" s="327"/>
      <c r="I65" s="255"/>
      <c r="J65" s="138"/>
      <c r="K65" s="139"/>
      <c r="L65" s="140"/>
      <c r="M65" s="141"/>
      <c r="N65" s="142"/>
      <c r="O65" s="143"/>
      <c r="P65" s="144"/>
      <c r="Q65" s="237"/>
      <c r="R65" s="234">
        <f t="shared" si="0"/>
        <v>0</v>
      </c>
      <c r="S65" s="38">
        <f t="shared" si="1"/>
        <v>0</v>
      </c>
    </row>
    <row r="66" spans="2:19" ht="18" customHeight="1" thickTop="1" thickBot="1" x14ac:dyDescent="0.5">
      <c r="B66" s="455">
        <v>2068</v>
      </c>
      <c r="C66" s="471" t="s">
        <v>219</v>
      </c>
      <c r="D66" s="599"/>
      <c r="E66" s="457"/>
      <c r="F66" s="458">
        <v>1</v>
      </c>
      <c r="G66" s="459">
        <v>145</v>
      </c>
      <c r="H66" s="327"/>
      <c r="I66" s="255"/>
      <c r="J66" s="138"/>
      <c r="K66" s="139"/>
      <c r="L66" s="140"/>
      <c r="M66" s="141"/>
      <c r="N66" s="142"/>
      <c r="O66" s="143"/>
      <c r="P66" s="144"/>
      <c r="Q66" s="237"/>
      <c r="R66" s="234">
        <f t="shared" si="0"/>
        <v>0</v>
      </c>
      <c r="S66" s="38">
        <f t="shared" si="1"/>
        <v>0</v>
      </c>
    </row>
    <row r="67" spans="2:19" ht="18" customHeight="1" thickTop="1" thickBot="1" x14ac:dyDescent="0.5">
      <c r="B67" s="462">
        <v>2069</v>
      </c>
      <c r="C67" s="472" t="s">
        <v>220</v>
      </c>
      <c r="D67" s="597"/>
      <c r="E67" s="464"/>
      <c r="F67" s="465">
        <v>1</v>
      </c>
      <c r="G67" s="466">
        <v>145</v>
      </c>
      <c r="H67" s="369"/>
      <c r="I67" s="401"/>
      <c r="J67" s="370"/>
      <c r="K67" s="371"/>
      <c r="L67" s="372"/>
      <c r="M67" s="373"/>
      <c r="N67" s="374"/>
      <c r="O67" s="375"/>
      <c r="P67" s="376"/>
      <c r="Q67" s="377"/>
      <c r="R67" s="234">
        <f t="shared" si="0"/>
        <v>0</v>
      </c>
      <c r="S67" s="38">
        <f t="shared" si="1"/>
        <v>0</v>
      </c>
    </row>
    <row r="68" spans="2:19" ht="18" customHeight="1" thickTop="1" thickBot="1" x14ac:dyDescent="0.5">
      <c r="B68" s="455">
        <v>2070</v>
      </c>
      <c r="C68" s="471" t="s">
        <v>108</v>
      </c>
      <c r="D68" s="593"/>
      <c r="E68" s="457"/>
      <c r="F68" s="458">
        <v>1</v>
      </c>
      <c r="G68" s="459">
        <v>145</v>
      </c>
      <c r="H68" s="327"/>
      <c r="I68" s="255"/>
      <c r="J68" s="138"/>
      <c r="K68" s="139"/>
      <c r="L68" s="140"/>
      <c r="M68" s="141"/>
      <c r="N68" s="142"/>
      <c r="O68" s="143"/>
      <c r="P68" s="144"/>
      <c r="Q68" s="237"/>
      <c r="R68" s="234">
        <f t="shared" si="0"/>
        <v>0</v>
      </c>
      <c r="S68" s="38">
        <f t="shared" si="1"/>
        <v>0</v>
      </c>
    </row>
    <row r="69" spans="2:19" ht="18" customHeight="1" thickTop="1" thickBot="1" x14ac:dyDescent="0.5">
      <c r="B69" s="473">
        <v>2071</v>
      </c>
      <c r="C69" s="474" t="s">
        <v>107</v>
      </c>
      <c r="D69" s="600"/>
      <c r="E69" s="475"/>
      <c r="F69" s="476">
        <v>1</v>
      </c>
      <c r="G69" s="477">
        <v>145</v>
      </c>
      <c r="H69" s="379"/>
      <c r="I69" s="403"/>
      <c r="J69" s="343"/>
      <c r="K69" s="344"/>
      <c r="L69" s="345"/>
      <c r="M69" s="346"/>
      <c r="N69" s="347"/>
      <c r="O69" s="348"/>
      <c r="P69" s="349"/>
      <c r="Q69" s="350"/>
      <c r="R69" s="234">
        <f t="shared" si="0"/>
        <v>0</v>
      </c>
      <c r="S69" s="38">
        <f t="shared" si="1"/>
        <v>0</v>
      </c>
    </row>
    <row r="70" spans="2:19" ht="18" customHeight="1" thickTop="1" thickBot="1" x14ac:dyDescent="0.5">
      <c r="B70" s="462">
        <v>2072</v>
      </c>
      <c r="C70" s="472" t="s">
        <v>106</v>
      </c>
      <c r="D70" s="597"/>
      <c r="E70" s="464"/>
      <c r="F70" s="465">
        <v>1</v>
      </c>
      <c r="G70" s="466">
        <v>165</v>
      </c>
      <c r="H70" s="400"/>
      <c r="I70" s="401"/>
      <c r="J70" s="370"/>
      <c r="K70" s="371"/>
      <c r="L70" s="372"/>
      <c r="M70" s="373"/>
      <c r="N70" s="374"/>
      <c r="O70" s="375"/>
      <c r="P70" s="376"/>
      <c r="Q70" s="377"/>
      <c r="R70" s="234">
        <f t="shared" si="0"/>
        <v>0</v>
      </c>
      <c r="S70" s="38">
        <f t="shared" si="1"/>
        <v>0</v>
      </c>
    </row>
    <row r="71" spans="2:19" ht="18" customHeight="1" thickTop="1" thickBot="1" x14ac:dyDescent="0.5">
      <c r="B71" s="455">
        <v>2073</v>
      </c>
      <c r="C71" s="460" t="s">
        <v>105</v>
      </c>
      <c r="D71" s="593"/>
      <c r="E71" s="457"/>
      <c r="F71" s="458">
        <v>1</v>
      </c>
      <c r="G71" s="459">
        <v>165</v>
      </c>
      <c r="H71" s="304"/>
      <c r="I71" s="255"/>
      <c r="J71" s="138"/>
      <c r="K71" s="139"/>
      <c r="L71" s="140"/>
      <c r="M71" s="141"/>
      <c r="N71" s="142"/>
      <c r="O71" s="143"/>
      <c r="P71" s="144"/>
      <c r="Q71" s="237"/>
      <c r="R71" s="234">
        <f t="shared" si="0"/>
        <v>0</v>
      </c>
      <c r="S71" s="38">
        <f t="shared" si="1"/>
        <v>0</v>
      </c>
    </row>
    <row r="72" spans="2:19" ht="18" customHeight="1" thickTop="1" thickBot="1" x14ac:dyDescent="0.5">
      <c r="B72" s="473">
        <v>2074</v>
      </c>
      <c r="C72" s="474" t="s">
        <v>104</v>
      </c>
      <c r="D72" s="600"/>
      <c r="E72" s="475"/>
      <c r="F72" s="476">
        <v>1</v>
      </c>
      <c r="G72" s="477">
        <v>165</v>
      </c>
      <c r="H72" s="342"/>
      <c r="I72" s="403"/>
      <c r="J72" s="343"/>
      <c r="K72" s="344"/>
      <c r="L72" s="345"/>
      <c r="M72" s="346"/>
      <c r="N72" s="347"/>
      <c r="O72" s="348"/>
      <c r="P72" s="349"/>
      <c r="Q72" s="350"/>
      <c r="R72" s="234">
        <f t="shared" si="0"/>
        <v>0</v>
      </c>
      <c r="S72" s="38">
        <f t="shared" si="1"/>
        <v>0</v>
      </c>
    </row>
    <row r="73" spans="2:19" ht="18" customHeight="1" thickTop="1" thickBot="1" x14ac:dyDescent="0.5">
      <c r="B73" s="462">
        <v>2075</v>
      </c>
      <c r="C73" s="472" t="s">
        <v>103</v>
      </c>
      <c r="D73" s="597"/>
      <c r="E73" s="464"/>
      <c r="F73" s="465">
        <v>1</v>
      </c>
      <c r="G73" s="466">
        <v>165</v>
      </c>
      <c r="H73" s="369"/>
      <c r="I73" s="401"/>
      <c r="J73" s="370"/>
      <c r="K73" s="371"/>
      <c r="L73" s="372"/>
      <c r="M73" s="373"/>
      <c r="N73" s="374"/>
      <c r="O73" s="375"/>
      <c r="P73" s="376"/>
      <c r="Q73" s="377"/>
      <c r="R73" s="234">
        <f t="shared" si="0"/>
        <v>0</v>
      </c>
      <c r="S73" s="38">
        <f t="shared" si="1"/>
        <v>0</v>
      </c>
    </row>
    <row r="74" spans="2:19" ht="18" customHeight="1" thickTop="1" thickBot="1" x14ac:dyDescent="0.5">
      <c r="B74" s="455">
        <v>2076</v>
      </c>
      <c r="C74" s="471" t="s">
        <v>102</v>
      </c>
      <c r="D74" s="593"/>
      <c r="E74" s="457"/>
      <c r="F74" s="458">
        <v>1</v>
      </c>
      <c r="G74" s="459">
        <v>200</v>
      </c>
      <c r="H74" s="327"/>
      <c r="I74" s="255"/>
      <c r="J74" s="138"/>
      <c r="K74" s="139"/>
      <c r="L74" s="140"/>
      <c r="M74" s="141"/>
      <c r="N74" s="142"/>
      <c r="O74" s="143"/>
      <c r="P74" s="144"/>
      <c r="Q74" s="237"/>
      <c r="R74" s="234">
        <f t="shared" si="0"/>
        <v>0</v>
      </c>
      <c r="S74" s="38">
        <f t="shared" si="1"/>
        <v>0</v>
      </c>
    </row>
    <row r="75" spans="2:19" ht="18" customHeight="1" thickTop="1" thickBot="1" x14ac:dyDescent="0.5">
      <c r="B75" s="473">
        <v>2077</v>
      </c>
      <c r="C75" s="474" t="s">
        <v>101</v>
      </c>
      <c r="D75" s="600"/>
      <c r="E75" s="475"/>
      <c r="F75" s="476">
        <v>1</v>
      </c>
      <c r="G75" s="477">
        <v>200</v>
      </c>
      <c r="H75" s="379"/>
      <c r="I75" s="403"/>
      <c r="J75" s="343"/>
      <c r="K75" s="344"/>
      <c r="L75" s="345"/>
      <c r="M75" s="346"/>
      <c r="N75" s="347"/>
      <c r="O75" s="348"/>
      <c r="P75" s="349"/>
      <c r="Q75" s="350"/>
      <c r="R75" s="234">
        <f t="shared" si="0"/>
        <v>0</v>
      </c>
      <c r="S75" s="38">
        <f t="shared" si="1"/>
        <v>0</v>
      </c>
    </row>
    <row r="76" spans="2:19" ht="18" customHeight="1" thickTop="1" thickBot="1" x14ac:dyDescent="0.5">
      <c r="B76" s="462">
        <v>2078</v>
      </c>
      <c r="C76" s="472" t="s">
        <v>100</v>
      </c>
      <c r="D76" s="597"/>
      <c r="E76" s="464"/>
      <c r="F76" s="465">
        <v>1</v>
      </c>
      <c r="G76" s="466">
        <v>200</v>
      </c>
      <c r="H76" s="369"/>
      <c r="I76" s="401"/>
      <c r="J76" s="370"/>
      <c r="K76" s="371"/>
      <c r="L76" s="372"/>
      <c r="M76" s="373"/>
      <c r="N76" s="374"/>
      <c r="O76" s="375"/>
      <c r="P76" s="376"/>
      <c r="Q76" s="377"/>
      <c r="R76" s="234">
        <f t="shared" si="0"/>
        <v>0</v>
      </c>
      <c r="S76" s="38">
        <f t="shared" si="1"/>
        <v>0</v>
      </c>
    </row>
    <row r="77" spans="2:19" ht="18" customHeight="1" thickTop="1" thickBot="1" x14ac:dyDescent="0.5">
      <c r="B77" s="455">
        <v>2079</v>
      </c>
      <c r="C77" s="471" t="s">
        <v>221</v>
      </c>
      <c r="D77" s="593"/>
      <c r="E77" s="457"/>
      <c r="F77" s="458">
        <v>1</v>
      </c>
      <c r="G77" s="459">
        <v>200</v>
      </c>
      <c r="H77" s="327"/>
      <c r="I77" s="255"/>
      <c r="J77" s="138"/>
      <c r="K77" s="139"/>
      <c r="L77" s="140"/>
      <c r="M77" s="141"/>
      <c r="N77" s="142"/>
      <c r="O77" s="143"/>
      <c r="P77" s="144"/>
      <c r="Q77" s="237"/>
      <c r="R77" s="234">
        <f t="shared" si="0"/>
        <v>0</v>
      </c>
      <c r="S77" s="38">
        <f t="shared" si="1"/>
        <v>0</v>
      </c>
    </row>
    <row r="78" spans="2:19" ht="18" customHeight="1" thickTop="1" thickBot="1" x14ac:dyDescent="0.5">
      <c r="B78" s="473">
        <v>2080</v>
      </c>
      <c r="C78" s="474" t="s">
        <v>222</v>
      </c>
      <c r="D78" s="600"/>
      <c r="E78" s="475"/>
      <c r="F78" s="476">
        <v>1</v>
      </c>
      <c r="G78" s="477">
        <v>200</v>
      </c>
      <c r="H78" s="379"/>
      <c r="I78" s="403"/>
      <c r="J78" s="343"/>
      <c r="K78" s="344"/>
      <c r="L78" s="345"/>
      <c r="M78" s="346"/>
      <c r="N78" s="347"/>
      <c r="O78" s="348"/>
      <c r="P78" s="349"/>
      <c r="Q78" s="350"/>
      <c r="R78" s="234">
        <f t="shared" si="0"/>
        <v>0</v>
      </c>
      <c r="S78" s="38">
        <f t="shared" si="1"/>
        <v>0</v>
      </c>
    </row>
    <row r="79" spans="2:19" ht="18" customHeight="1" thickTop="1" thickBot="1" x14ac:dyDescent="0.5">
      <c r="B79" s="462">
        <v>2081</v>
      </c>
      <c r="C79" s="472" t="s">
        <v>223</v>
      </c>
      <c r="D79" s="597"/>
      <c r="E79" s="464"/>
      <c r="F79" s="465">
        <v>1</v>
      </c>
      <c r="G79" s="466">
        <v>200</v>
      </c>
      <c r="H79" s="369"/>
      <c r="I79" s="401"/>
      <c r="J79" s="370"/>
      <c r="K79" s="371"/>
      <c r="L79" s="372"/>
      <c r="M79" s="373"/>
      <c r="N79" s="374"/>
      <c r="O79" s="375"/>
      <c r="P79" s="376"/>
      <c r="Q79" s="377"/>
      <c r="R79" s="234">
        <f t="shared" si="0"/>
        <v>0</v>
      </c>
      <c r="S79" s="38">
        <f t="shared" si="1"/>
        <v>0</v>
      </c>
    </row>
    <row r="80" spans="2:19" ht="18" customHeight="1" thickTop="1" thickBot="1" x14ac:dyDescent="0.5">
      <c r="B80" s="455">
        <v>2082</v>
      </c>
      <c r="C80" s="471" t="s">
        <v>224</v>
      </c>
      <c r="D80" s="593"/>
      <c r="E80" s="457"/>
      <c r="F80" s="458">
        <v>1</v>
      </c>
      <c r="G80" s="459">
        <v>345</v>
      </c>
      <c r="H80" s="327"/>
      <c r="I80" s="255"/>
      <c r="J80" s="138"/>
      <c r="K80" s="139"/>
      <c r="L80" s="140"/>
      <c r="M80" s="141"/>
      <c r="N80" s="142"/>
      <c r="O80" s="143"/>
      <c r="P80" s="144"/>
      <c r="Q80" s="237"/>
      <c r="R80" s="234">
        <f t="shared" si="0"/>
        <v>0</v>
      </c>
      <c r="S80" s="38">
        <f t="shared" si="1"/>
        <v>0</v>
      </c>
    </row>
    <row r="81" spans="2:19" ht="18" customHeight="1" thickTop="1" thickBot="1" x14ac:dyDescent="0.5">
      <c r="B81" s="473">
        <v>2083</v>
      </c>
      <c r="C81" s="474" t="s">
        <v>225</v>
      </c>
      <c r="D81" s="600"/>
      <c r="E81" s="475"/>
      <c r="F81" s="476">
        <v>1</v>
      </c>
      <c r="G81" s="477">
        <v>345</v>
      </c>
      <c r="H81" s="379"/>
      <c r="I81" s="403"/>
      <c r="J81" s="343"/>
      <c r="K81" s="344"/>
      <c r="L81" s="345"/>
      <c r="M81" s="346"/>
      <c r="N81" s="347"/>
      <c r="O81" s="348"/>
      <c r="P81" s="349"/>
      <c r="Q81" s="350"/>
      <c r="R81" s="234">
        <f t="shared" si="0"/>
        <v>0</v>
      </c>
      <c r="S81" s="38">
        <f t="shared" si="1"/>
        <v>0</v>
      </c>
    </row>
    <row r="82" spans="2:19" ht="18" customHeight="1" thickTop="1" thickBot="1" x14ac:dyDescent="0.5">
      <c r="B82" s="478">
        <v>2084</v>
      </c>
      <c r="C82" s="479" t="s">
        <v>99</v>
      </c>
      <c r="D82" s="601"/>
      <c r="E82" s="480"/>
      <c r="F82" s="481">
        <v>23</v>
      </c>
      <c r="G82" s="482">
        <v>4070</v>
      </c>
      <c r="H82" s="383"/>
      <c r="I82" s="322"/>
      <c r="J82" s="168"/>
      <c r="K82" s="169"/>
      <c r="L82" s="170"/>
      <c r="M82" s="171"/>
      <c r="N82" s="172"/>
      <c r="O82" s="173"/>
      <c r="P82" s="174"/>
      <c r="Q82" s="239"/>
      <c r="R82" s="235">
        <f>(H82+I82+J82+K82+M82+L82+N82+O82+P82+Q82)*23</f>
        <v>0</v>
      </c>
      <c r="S82" s="65">
        <f t="shared" si="1"/>
        <v>0</v>
      </c>
    </row>
    <row r="83" spans="2:19" ht="18" customHeight="1" thickTop="1" thickBot="1" x14ac:dyDescent="0.4"/>
    <row r="84" spans="2:19" ht="42.75" customHeight="1" thickTop="1" thickBot="1" x14ac:dyDescent="0.4">
      <c r="B84" s="1094" t="s">
        <v>283</v>
      </c>
      <c r="C84" s="1095"/>
      <c r="D84" s="1095"/>
      <c r="E84" s="1095"/>
      <c r="F84" s="1095"/>
      <c r="G84" s="1095"/>
      <c r="H84" s="1096"/>
      <c r="I84" s="1095"/>
      <c r="J84" s="1095"/>
      <c r="K84" s="1095"/>
      <c r="L84" s="1095"/>
      <c r="M84" s="1095"/>
      <c r="N84" s="1095"/>
      <c r="O84" s="1095"/>
      <c r="P84" s="1095"/>
      <c r="Q84" s="1095"/>
      <c r="R84" s="1095"/>
      <c r="S84" s="1097"/>
    </row>
    <row r="85" spans="2:19" ht="18" customHeight="1" thickTop="1" thickBot="1" x14ac:dyDescent="0.5">
      <c r="B85" s="34">
        <v>2101</v>
      </c>
      <c r="C85" s="616" t="s">
        <v>284</v>
      </c>
      <c r="D85" s="578" t="s">
        <v>169</v>
      </c>
      <c r="E85" s="336"/>
      <c r="F85" s="35">
        <v>1</v>
      </c>
      <c r="G85" s="36">
        <v>150</v>
      </c>
      <c r="H85" s="128"/>
      <c r="I85" s="254"/>
      <c r="J85" s="129"/>
      <c r="K85" s="130"/>
      <c r="L85" s="131"/>
      <c r="M85" s="132"/>
      <c r="N85" s="133"/>
      <c r="O85" s="134"/>
      <c r="P85" s="135"/>
      <c r="Q85" s="236"/>
      <c r="R85" s="234">
        <f t="shared" ref="R85:R106" si="2">(H85+I85+J85+K85+M85+L85+N85+O85+P85+Q85)*1</f>
        <v>0</v>
      </c>
      <c r="S85" s="38">
        <f>(H85+I85+J85+K85+L85+M85+N85+O85+P85+Q85)*G85</f>
        <v>0</v>
      </c>
    </row>
    <row r="86" spans="2:19" ht="18" customHeight="1" thickTop="1" thickBot="1" x14ac:dyDescent="0.5">
      <c r="B86" s="240">
        <v>2102</v>
      </c>
      <c r="C86" s="486" t="s">
        <v>285</v>
      </c>
      <c r="D86" s="584" t="s">
        <v>169</v>
      </c>
      <c r="E86" s="125"/>
      <c r="F86" s="282">
        <v>1</v>
      </c>
      <c r="G86" s="341">
        <v>150</v>
      </c>
      <c r="H86" s="327"/>
      <c r="I86" s="255"/>
      <c r="J86" s="138"/>
      <c r="K86" s="139"/>
      <c r="L86" s="140"/>
      <c r="M86" s="141"/>
      <c r="N86" s="142"/>
      <c r="O86" s="143"/>
      <c r="P86" s="144"/>
      <c r="Q86" s="237"/>
      <c r="R86" s="234">
        <f t="shared" si="2"/>
        <v>0</v>
      </c>
      <c r="S86" s="38">
        <f>(H86+I86+J86+K86+L86+M86+N86+O86+P86+Q86)*G86</f>
        <v>0</v>
      </c>
    </row>
    <row r="87" spans="2:19" ht="18" customHeight="1" thickTop="1" thickBot="1" x14ac:dyDescent="0.5">
      <c r="B87" s="365">
        <v>2103</v>
      </c>
      <c r="C87" s="105" t="s">
        <v>286</v>
      </c>
      <c r="D87" s="585" t="s">
        <v>169</v>
      </c>
      <c r="E87" s="366"/>
      <c r="F87" s="367">
        <v>1</v>
      </c>
      <c r="G87" s="368">
        <v>150</v>
      </c>
      <c r="H87" s="369"/>
      <c r="I87" s="401"/>
      <c r="J87" s="370"/>
      <c r="K87" s="371"/>
      <c r="L87" s="372"/>
      <c r="M87" s="373"/>
      <c r="N87" s="374"/>
      <c r="O87" s="375"/>
      <c r="P87" s="376"/>
      <c r="Q87" s="377"/>
      <c r="R87" s="234">
        <f t="shared" si="2"/>
        <v>0</v>
      </c>
      <c r="S87" s="38">
        <f t="shared" ref="S87:S107" si="3">(H87+I87+J87+K87+L87+M87+N87+O87+P87+Q87)*G87</f>
        <v>0</v>
      </c>
    </row>
    <row r="88" spans="2:19" ht="18" customHeight="1" thickTop="1" thickBot="1" x14ac:dyDescent="0.5">
      <c r="B88" s="351">
        <v>2104</v>
      </c>
      <c r="C88" s="686" t="s">
        <v>287</v>
      </c>
      <c r="D88" s="581" t="s">
        <v>169</v>
      </c>
      <c r="E88" s="353"/>
      <c r="F88" s="354">
        <v>1</v>
      </c>
      <c r="G88" s="355">
        <v>160</v>
      </c>
      <c r="H88" s="356"/>
      <c r="I88" s="402"/>
      <c r="J88" s="357"/>
      <c r="K88" s="358"/>
      <c r="L88" s="359"/>
      <c r="M88" s="360"/>
      <c r="N88" s="361"/>
      <c r="O88" s="362"/>
      <c r="P88" s="363"/>
      <c r="Q88" s="364"/>
      <c r="R88" s="234">
        <f t="shared" si="2"/>
        <v>0</v>
      </c>
      <c r="S88" s="38">
        <f t="shared" si="3"/>
        <v>0</v>
      </c>
    </row>
    <row r="89" spans="2:19" ht="18" customHeight="1" thickTop="1" thickBot="1" x14ac:dyDescent="0.5">
      <c r="B89" s="39">
        <v>2105</v>
      </c>
      <c r="C89" s="103" t="s">
        <v>288</v>
      </c>
      <c r="D89" s="586" t="s">
        <v>169</v>
      </c>
      <c r="E89" s="125"/>
      <c r="F89" s="41">
        <v>1</v>
      </c>
      <c r="G89" s="48">
        <v>160</v>
      </c>
      <c r="H89" s="137"/>
      <c r="I89" s="255"/>
      <c r="J89" s="138"/>
      <c r="K89" s="139"/>
      <c r="L89" s="140"/>
      <c r="M89" s="141"/>
      <c r="N89" s="142"/>
      <c r="O89" s="143"/>
      <c r="P89" s="144"/>
      <c r="Q89" s="237"/>
      <c r="R89" s="234">
        <f t="shared" si="2"/>
        <v>0</v>
      </c>
      <c r="S89" s="38">
        <f t="shared" si="3"/>
        <v>0</v>
      </c>
    </row>
    <row r="90" spans="2:19" ht="18" customHeight="1" thickTop="1" thickBot="1" x14ac:dyDescent="0.5">
      <c r="B90" s="43">
        <v>2106</v>
      </c>
      <c r="C90" s="105" t="s">
        <v>289</v>
      </c>
      <c r="D90" s="585" t="s">
        <v>169</v>
      </c>
      <c r="E90" s="46"/>
      <c r="F90" s="44">
        <v>1</v>
      </c>
      <c r="G90" s="45">
        <v>170</v>
      </c>
      <c r="H90" s="146"/>
      <c r="I90" s="256"/>
      <c r="J90" s="147"/>
      <c r="K90" s="148"/>
      <c r="L90" s="149"/>
      <c r="M90" s="150"/>
      <c r="N90" s="151"/>
      <c r="O90" s="152"/>
      <c r="P90" s="153"/>
      <c r="Q90" s="238"/>
      <c r="R90" s="234">
        <f t="shared" si="2"/>
        <v>0</v>
      </c>
      <c r="S90" s="38">
        <f t="shared" si="3"/>
        <v>0</v>
      </c>
    </row>
    <row r="91" spans="2:19" ht="18" customHeight="1" thickTop="1" thickBot="1" x14ac:dyDescent="0.5">
      <c r="B91" s="240">
        <v>2107</v>
      </c>
      <c r="C91" s="103" t="s">
        <v>290</v>
      </c>
      <c r="D91" s="581" t="s">
        <v>169</v>
      </c>
      <c r="E91" s="125"/>
      <c r="F91" s="282">
        <v>1</v>
      </c>
      <c r="G91" s="283">
        <v>170</v>
      </c>
      <c r="H91" s="327"/>
      <c r="I91" s="255"/>
      <c r="J91" s="138"/>
      <c r="K91" s="139"/>
      <c r="L91" s="140"/>
      <c r="M91" s="141"/>
      <c r="N91" s="142"/>
      <c r="O91" s="143"/>
      <c r="P91" s="144"/>
      <c r="Q91" s="237"/>
      <c r="R91" s="234">
        <f t="shared" si="2"/>
        <v>0</v>
      </c>
      <c r="S91" s="38">
        <f t="shared" si="3"/>
        <v>0</v>
      </c>
    </row>
    <row r="92" spans="2:19" ht="18" customHeight="1" thickTop="1" thickBot="1" x14ac:dyDescent="0.5">
      <c r="B92" s="240">
        <v>2108</v>
      </c>
      <c r="C92" s="103" t="s">
        <v>291</v>
      </c>
      <c r="D92" s="579" t="s">
        <v>169</v>
      </c>
      <c r="E92" s="125"/>
      <c r="F92" s="282">
        <v>1</v>
      </c>
      <c r="G92" s="283">
        <v>170</v>
      </c>
      <c r="H92" s="327"/>
      <c r="I92" s="255"/>
      <c r="J92" s="138"/>
      <c r="K92" s="139"/>
      <c r="L92" s="140"/>
      <c r="M92" s="141"/>
      <c r="N92" s="142"/>
      <c r="O92" s="143"/>
      <c r="P92" s="144"/>
      <c r="Q92" s="237"/>
      <c r="R92" s="234">
        <f t="shared" si="2"/>
        <v>0</v>
      </c>
      <c r="S92" s="38">
        <f t="shared" si="3"/>
        <v>0</v>
      </c>
    </row>
    <row r="93" spans="2:19" ht="18" customHeight="1" thickTop="1" thickBot="1" x14ac:dyDescent="0.5">
      <c r="B93" s="365">
        <v>2109</v>
      </c>
      <c r="C93" s="687" t="s">
        <v>292</v>
      </c>
      <c r="D93" s="587" t="s">
        <v>169</v>
      </c>
      <c r="E93" s="366"/>
      <c r="F93" s="367">
        <v>1</v>
      </c>
      <c r="G93" s="368">
        <v>170</v>
      </c>
      <c r="H93" s="369"/>
      <c r="I93" s="401"/>
      <c r="J93" s="370"/>
      <c r="K93" s="371"/>
      <c r="L93" s="372"/>
      <c r="M93" s="373"/>
      <c r="N93" s="374"/>
      <c r="O93" s="375"/>
      <c r="P93" s="376"/>
      <c r="Q93" s="377"/>
      <c r="R93" s="234">
        <f t="shared" si="2"/>
        <v>0</v>
      </c>
      <c r="S93" s="38">
        <f t="shared" si="3"/>
        <v>0</v>
      </c>
    </row>
    <row r="94" spans="2:19" ht="18" customHeight="1" thickTop="1" thickBot="1" x14ac:dyDescent="0.5">
      <c r="B94" s="240">
        <v>2110</v>
      </c>
      <c r="C94" s="103" t="s">
        <v>293</v>
      </c>
      <c r="D94" s="586" t="s">
        <v>169</v>
      </c>
      <c r="E94" s="125"/>
      <c r="F94" s="282">
        <v>1</v>
      </c>
      <c r="G94" s="283">
        <v>180</v>
      </c>
      <c r="H94" s="327"/>
      <c r="I94" s="255"/>
      <c r="J94" s="138"/>
      <c r="K94" s="139"/>
      <c r="L94" s="140"/>
      <c r="M94" s="141"/>
      <c r="N94" s="142"/>
      <c r="O94" s="143"/>
      <c r="P94" s="144"/>
      <c r="Q94" s="237"/>
      <c r="R94" s="234">
        <f t="shared" si="2"/>
        <v>0</v>
      </c>
      <c r="S94" s="38">
        <f t="shared" si="3"/>
        <v>0</v>
      </c>
    </row>
    <row r="95" spans="2:19" ht="18" customHeight="1" thickTop="1" thickBot="1" x14ac:dyDescent="0.5">
      <c r="B95" s="337">
        <v>2111</v>
      </c>
      <c r="C95" s="688" t="s">
        <v>294</v>
      </c>
      <c r="D95" s="588" t="s">
        <v>169</v>
      </c>
      <c r="E95" s="339"/>
      <c r="F95" s="340">
        <v>1</v>
      </c>
      <c r="G95" s="341">
        <v>200</v>
      </c>
      <c r="H95" s="379"/>
      <c r="I95" s="403"/>
      <c r="J95" s="343"/>
      <c r="K95" s="344"/>
      <c r="L95" s="345"/>
      <c r="M95" s="346"/>
      <c r="N95" s="347"/>
      <c r="O95" s="348"/>
      <c r="P95" s="349"/>
      <c r="Q95" s="350"/>
      <c r="R95" s="234">
        <f t="shared" si="2"/>
        <v>0</v>
      </c>
      <c r="S95" s="38">
        <f t="shared" si="3"/>
        <v>0</v>
      </c>
    </row>
    <row r="96" spans="2:19" ht="18" customHeight="1" thickTop="1" thickBot="1" x14ac:dyDescent="0.5">
      <c r="B96" s="384">
        <v>2112</v>
      </c>
      <c r="C96" s="689" t="s">
        <v>295</v>
      </c>
      <c r="D96" s="587" t="s">
        <v>169</v>
      </c>
      <c r="E96" s="386"/>
      <c r="F96" s="387">
        <v>1</v>
      </c>
      <c r="G96" s="388">
        <v>200</v>
      </c>
      <c r="H96" s="389"/>
      <c r="I96" s="404"/>
      <c r="J96" s="390"/>
      <c r="K96" s="391"/>
      <c r="L96" s="392"/>
      <c r="M96" s="393"/>
      <c r="N96" s="394"/>
      <c r="O96" s="395"/>
      <c r="P96" s="396"/>
      <c r="Q96" s="397"/>
      <c r="R96" s="234">
        <f t="shared" si="2"/>
        <v>0</v>
      </c>
      <c r="S96" s="38">
        <f t="shared" si="3"/>
        <v>0</v>
      </c>
    </row>
    <row r="97" spans="2:19" ht="18" customHeight="1" thickTop="1" thickBot="1" x14ac:dyDescent="0.5">
      <c r="B97" s="240">
        <v>2113</v>
      </c>
      <c r="C97" s="486" t="s">
        <v>296</v>
      </c>
      <c r="D97" s="586" t="s">
        <v>169</v>
      </c>
      <c r="E97" s="125"/>
      <c r="F97" s="282">
        <v>1</v>
      </c>
      <c r="G97" s="283">
        <v>200</v>
      </c>
      <c r="H97" s="304"/>
      <c r="I97" s="255"/>
      <c r="J97" s="138"/>
      <c r="K97" s="139"/>
      <c r="L97" s="140"/>
      <c r="M97" s="141"/>
      <c r="N97" s="142"/>
      <c r="O97" s="143"/>
      <c r="P97" s="144"/>
      <c r="Q97" s="237"/>
      <c r="R97" s="234">
        <f t="shared" si="2"/>
        <v>0</v>
      </c>
      <c r="S97" s="38">
        <f t="shared" si="3"/>
        <v>0</v>
      </c>
    </row>
    <row r="98" spans="2:19" ht="18" customHeight="1" thickTop="1" thickBot="1" x14ac:dyDescent="0.5">
      <c r="B98" s="337">
        <v>2114</v>
      </c>
      <c r="C98" s="688" t="s">
        <v>297</v>
      </c>
      <c r="D98" s="588" t="s">
        <v>169</v>
      </c>
      <c r="E98" s="339"/>
      <c r="F98" s="340">
        <v>1</v>
      </c>
      <c r="G98" s="341">
        <v>200</v>
      </c>
      <c r="H98" s="342"/>
      <c r="I98" s="403"/>
      <c r="J98" s="343"/>
      <c r="K98" s="344"/>
      <c r="L98" s="345"/>
      <c r="M98" s="346"/>
      <c r="N98" s="347"/>
      <c r="O98" s="348"/>
      <c r="P98" s="349"/>
      <c r="Q98" s="350"/>
      <c r="R98" s="234">
        <f t="shared" si="2"/>
        <v>0</v>
      </c>
      <c r="S98" s="38">
        <f t="shared" si="3"/>
        <v>0</v>
      </c>
    </row>
    <row r="99" spans="2:19" ht="18" customHeight="1" thickTop="1" thickBot="1" x14ac:dyDescent="0.5">
      <c r="B99" s="384">
        <v>2115</v>
      </c>
      <c r="C99" s="689" t="s">
        <v>298</v>
      </c>
      <c r="D99" s="587" t="s">
        <v>169</v>
      </c>
      <c r="E99" s="386"/>
      <c r="F99" s="387">
        <v>1</v>
      </c>
      <c r="G99" s="388">
        <v>220</v>
      </c>
      <c r="H99" s="398"/>
      <c r="I99" s="404"/>
      <c r="J99" s="390"/>
      <c r="K99" s="391"/>
      <c r="L99" s="392"/>
      <c r="M99" s="393"/>
      <c r="N99" s="394"/>
      <c r="O99" s="395"/>
      <c r="P99" s="396"/>
      <c r="Q99" s="397"/>
      <c r="R99" s="234">
        <f t="shared" si="2"/>
        <v>0</v>
      </c>
      <c r="S99" s="38">
        <f t="shared" si="3"/>
        <v>0</v>
      </c>
    </row>
    <row r="100" spans="2:19" ht="18" customHeight="1" thickTop="1" thickBot="1" x14ac:dyDescent="0.5">
      <c r="B100" s="240">
        <v>2116</v>
      </c>
      <c r="C100" s="103" t="s">
        <v>299</v>
      </c>
      <c r="D100" s="586" t="s">
        <v>169</v>
      </c>
      <c r="E100" s="125"/>
      <c r="F100" s="282">
        <v>1</v>
      </c>
      <c r="G100" s="283">
        <v>220</v>
      </c>
      <c r="H100" s="327"/>
      <c r="I100" s="255"/>
      <c r="J100" s="138"/>
      <c r="K100" s="139"/>
      <c r="L100" s="140"/>
      <c r="M100" s="141"/>
      <c r="N100" s="142"/>
      <c r="O100" s="143"/>
      <c r="P100" s="144"/>
      <c r="Q100" s="237"/>
      <c r="R100" s="234">
        <f t="shared" si="2"/>
        <v>0</v>
      </c>
      <c r="S100" s="38">
        <f t="shared" si="3"/>
        <v>0</v>
      </c>
    </row>
    <row r="101" spans="2:19" ht="18" customHeight="1" thickTop="1" thickBot="1" x14ac:dyDescent="0.5">
      <c r="B101" s="337">
        <v>2117</v>
      </c>
      <c r="C101" s="688" t="s">
        <v>300</v>
      </c>
      <c r="D101" s="588" t="s">
        <v>169</v>
      </c>
      <c r="E101" s="339"/>
      <c r="F101" s="340">
        <v>1</v>
      </c>
      <c r="G101" s="341">
        <v>220</v>
      </c>
      <c r="H101" s="379"/>
      <c r="I101" s="403"/>
      <c r="J101" s="343"/>
      <c r="K101" s="344"/>
      <c r="L101" s="345"/>
      <c r="M101" s="346"/>
      <c r="N101" s="347"/>
      <c r="O101" s="348"/>
      <c r="P101" s="349"/>
      <c r="Q101" s="350"/>
      <c r="R101" s="234">
        <f t="shared" si="2"/>
        <v>0</v>
      </c>
      <c r="S101" s="38">
        <f t="shared" si="3"/>
        <v>0</v>
      </c>
    </row>
    <row r="102" spans="2:19" ht="18" customHeight="1" thickTop="1" thickBot="1" x14ac:dyDescent="0.5">
      <c r="B102" s="384">
        <v>2118</v>
      </c>
      <c r="C102" s="689" t="s">
        <v>301</v>
      </c>
      <c r="D102" s="587" t="s">
        <v>169</v>
      </c>
      <c r="E102" s="386"/>
      <c r="F102" s="387">
        <v>1</v>
      </c>
      <c r="G102" s="388">
        <v>260</v>
      </c>
      <c r="H102" s="398"/>
      <c r="I102" s="404"/>
      <c r="J102" s="390"/>
      <c r="K102" s="391"/>
      <c r="L102" s="392"/>
      <c r="M102" s="393"/>
      <c r="N102" s="394"/>
      <c r="O102" s="395"/>
      <c r="P102" s="396"/>
      <c r="Q102" s="397"/>
      <c r="R102" s="234">
        <f t="shared" si="2"/>
        <v>0</v>
      </c>
      <c r="S102" s="38">
        <f t="shared" si="3"/>
        <v>0</v>
      </c>
    </row>
    <row r="103" spans="2:19" ht="18" customHeight="1" thickTop="1" thickBot="1" x14ac:dyDescent="0.5">
      <c r="B103" s="240">
        <v>2119</v>
      </c>
      <c r="C103" s="103" t="s">
        <v>302</v>
      </c>
      <c r="D103" s="586" t="s">
        <v>169</v>
      </c>
      <c r="E103" s="125"/>
      <c r="F103" s="282">
        <v>1</v>
      </c>
      <c r="G103" s="283">
        <v>260</v>
      </c>
      <c r="H103" s="327"/>
      <c r="I103" s="255"/>
      <c r="J103" s="138"/>
      <c r="K103" s="139"/>
      <c r="L103" s="140"/>
      <c r="M103" s="141"/>
      <c r="N103" s="142"/>
      <c r="O103" s="143"/>
      <c r="P103" s="144"/>
      <c r="Q103" s="237"/>
      <c r="R103" s="234">
        <f t="shared" si="2"/>
        <v>0</v>
      </c>
      <c r="S103" s="38">
        <f t="shared" si="3"/>
        <v>0</v>
      </c>
    </row>
    <row r="104" spans="2:19" ht="18" customHeight="1" thickTop="1" thickBot="1" x14ac:dyDescent="0.5">
      <c r="B104" s="337">
        <v>2120</v>
      </c>
      <c r="C104" s="688" t="s">
        <v>303</v>
      </c>
      <c r="D104" s="588" t="s">
        <v>169</v>
      </c>
      <c r="E104" s="339"/>
      <c r="F104" s="340">
        <v>1</v>
      </c>
      <c r="G104" s="341">
        <v>280</v>
      </c>
      <c r="H104" s="379"/>
      <c r="I104" s="403"/>
      <c r="J104" s="343"/>
      <c r="K104" s="344"/>
      <c r="L104" s="345"/>
      <c r="M104" s="346"/>
      <c r="N104" s="347"/>
      <c r="O104" s="348"/>
      <c r="P104" s="349"/>
      <c r="Q104" s="350"/>
      <c r="R104" s="234">
        <f t="shared" si="2"/>
        <v>0</v>
      </c>
      <c r="S104" s="38">
        <f t="shared" si="3"/>
        <v>0</v>
      </c>
    </row>
    <row r="105" spans="2:19" ht="18" customHeight="1" thickTop="1" thickBot="1" x14ac:dyDescent="0.5">
      <c r="B105" s="384">
        <v>2121</v>
      </c>
      <c r="C105" s="689" t="s">
        <v>304</v>
      </c>
      <c r="D105" s="587" t="s">
        <v>169</v>
      </c>
      <c r="E105" s="386"/>
      <c r="F105" s="387">
        <v>1</v>
      </c>
      <c r="G105" s="388">
        <v>290</v>
      </c>
      <c r="H105" s="398"/>
      <c r="I105" s="404"/>
      <c r="J105" s="390"/>
      <c r="K105" s="391"/>
      <c r="L105" s="392"/>
      <c r="M105" s="393"/>
      <c r="N105" s="394"/>
      <c r="O105" s="395"/>
      <c r="P105" s="396"/>
      <c r="Q105" s="397"/>
      <c r="R105" s="234">
        <f t="shared" si="2"/>
        <v>0</v>
      </c>
      <c r="S105" s="38">
        <f t="shared" si="3"/>
        <v>0</v>
      </c>
    </row>
    <row r="106" spans="2:19" ht="18" customHeight="1" thickTop="1" thickBot="1" x14ac:dyDescent="0.5">
      <c r="B106" s="240">
        <v>2122</v>
      </c>
      <c r="C106" s="103" t="s">
        <v>305</v>
      </c>
      <c r="D106" s="586" t="s">
        <v>169</v>
      </c>
      <c r="E106" s="125"/>
      <c r="F106" s="282">
        <v>1</v>
      </c>
      <c r="G106" s="283">
        <v>340</v>
      </c>
      <c r="H106" s="327"/>
      <c r="I106" s="255"/>
      <c r="J106" s="138"/>
      <c r="K106" s="139"/>
      <c r="L106" s="140"/>
      <c r="M106" s="141"/>
      <c r="N106" s="142"/>
      <c r="O106" s="143"/>
      <c r="P106" s="144"/>
      <c r="Q106" s="237"/>
      <c r="R106" s="234">
        <f t="shared" si="2"/>
        <v>0</v>
      </c>
      <c r="S106" s="38">
        <f t="shared" si="3"/>
        <v>0</v>
      </c>
    </row>
    <row r="107" spans="2:19" ht="18" customHeight="1" thickTop="1" thickBot="1" x14ac:dyDescent="0.5">
      <c r="B107" s="380">
        <v>2123</v>
      </c>
      <c r="C107" s="108" t="s">
        <v>306</v>
      </c>
      <c r="D107" s="583" t="s">
        <v>169</v>
      </c>
      <c r="E107" s="127"/>
      <c r="F107" s="381">
        <v>22</v>
      </c>
      <c r="G107" s="382">
        <v>4500</v>
      </c>
      <c r="H107" s="415"/>
      <c r="I107" s="289"/>
      <c r="J107" s="328"/>
      <c r="K107" s="329"/>
      <c r="L107" s="330"/>
      <c r="M107" s="331"/>
      <c r="N107" s="294"/>
      <c r="O107" s="332"/>
      <c r="P107" s="333"/>
      <c r="Q107" s="334"/>
      <c r="R107" s="296">
        <f>(H107+I107+J107+K107+M107+L107+N107+O107+P107+Q107)*22</f>
        <v>0</v>
      </c>
      <c r="S107" s="297">
        <f t="shared" si="3"/>
        <v>0</v>
      </c>
    </row>
    <row r="108" spans="2:19" ht="8" customHeight="1" thickTop="1" thickBot="1" x14ac:dyDescent="0.5">
      <c r="B108" s="416"/>
      <c r="C108" s="417"/>
      <c r="D108" s="418"/>
      <c r="E108" s="416"/>
      <c r="F108" s="419"/>
      <c r="G108" s="420"/>
      <c r="H108" s="310"/>
      <c r="I108" s="311"/>
      <c r="J108" s="421"/>
      <c r="K108" s="313"/>
      <c r="L108" s="314"/>
      <c r="M108" s="315"/>
      <c r="N108" s="316"/>
      <c r="O108" s="317"/>
      <c r="P108" s="318"/>
      <c r="Q108" s="422"/>
      <c r="R108" s="319"/>
      <c r="S108" s="414"/>
    </row>
    <row r="109" spans="2:19" ht="18" customHeight="1" thickTop="1" thickBot="1" x14ac:dyDescent="0.5">
      <c r="B109" s="429">
        <v>2131</v>
      </c>
      <c r="C109" s="706" t="s">
        <v>307</v>
      </c>
      <c r="D109" s="602" t="s">
        <v>169</v>
      </c>
      <c r="E109" s="431"/>
      <c r="F109" s="432">
        <v>1</v>
      </c>
      <c r="G109" s="433">
        <v>140</v>
      </c>
      <c r="H109" s="304"/>
      <c r="I109" s="255"/>
      <c r="J109" s="138"/>
      <c r="K109" s="139"/>
      <c r="L109" s="140"/>
      <c r="M109" s="141"/>
      <c r="N109" s="142"/>
      <c r="O109" s="143"/>
      <c r="P109" s="144"/>
      <c r="Q109" s="237"/>
      <c r="R109" s="305">
        <f t="shared" ref="R109:R110" si="4">(H109+I109+J109+K109+M109+L109+N109+O109+P109+Q109)*1</f>
        <v>0</v>
      </c>
      <c r="S109" s="306">
        <f t="shared" ref="S109:S131" si="5">(H109+I109+J109+K109+L109+M109+N109+O109+P109+Q109)*G109</f>
        <v>0</v>
      </c>
    </row>
    <row r="110" spans="2:19" ht="18" customHeight="1" thickTop="1" thickBot="1" x14ac:dyDescent="0.5">
      <c r="B110" s="429">
        <v>2132</v>
      </c>
      <c r="C110" s="707" t="s">
        <v>308</v>
      </c>
      <c r="D110" s="603" t="s">
        <v>169</v>
      </c>
      <c r="E110" s="431"/>
      <c r="F110" s="432">
        <v>1</v>
      </c>
      <c r="G110" s="435">
        <v>140</v>
      </c>
      <c r="H110" s="327"/>
      <c r="I110" s="255"/>
      <c r="J110" s="138"/>
      <c r="K110" s="139"/>
      <c r="L110" s="140"/>
      <c r="M110" s="141"/>
      <c r="N110" s="142"/>
      <c r="O110" s="143"/>
      <c r="P110" s="144"/>
      <c r="Q110" s="237"/>
      <c r="R110" s="234">
        <f t="shared" si="4"/>
        <v>0</v>
      </c>
      <c r="S110" s="38">
        <f t="shared" si="5"/>
        <v>0</v>
      </c>
    </row>
    <row r="111" spans="2:19" ht="18" customHeight="1" thickTop="1" thickBot="1" x14ac:dyDescent="0.5">
      <c r="B111" s="436">
        <v>2133</v>
      </c>
      <c r="C111" s="708" t="s">
        <v>309</v>
      </c>
      <c r="D111" s="604" t="s">
        <v>169</v>
      </c>
      <c r="E111" s="438"/>
      <c r="F111" s="439">
        <v>1</v>
      </c>
      <c r="G111" s="440">
        <v>140</v>
      </c>
      <c r="H111" s="369"/>
      <c r="I111" s="401"/>
      <c r="J111" s="370"/>
      <c r="K111" s="371"/>
      <c r="L111" s="372"/>
      <c r="M111" s="373"/>
      <c r="N111" s="374"/>
      <c r="O111" s="375"/>
      <c r="P111" s="376"/>
      <c r="Q111" s="377"/>
      <c r="R111" s="234">
        <f>(H111+I111+J111+K111+M111+L111+N111+O111+P111+Q111)*1</f>
        <v>0</v>
      </c>
      <c r="S111" s="38">
        <f t="shared" si="5"/>
        <v>0</v>
      </c>
    </row>
    <row r="112" spans="2:19" ht="18" customHeight="1" thickTop="1" thickBot="1" x14ac:dyDescent="0.5">
      <c r="B112" s="441">
        <v>2134</v>
      </c>
      <c r="C112" s="706" t="s">
        <v>310</v>
      </c>
      <c r="D112" s="605" t="s">
        <v>169</v>
      </c>
      <c r="E112" s="442"/>
      <c r="F112" s="443">
        <v>1</v>
      </c>
      <c r="G112" s="444">
        <v>150</v>
      </c>
      <c r="H112" s="399"/>
      <c r="I112" s="402"/>
      <c r="J112" s="357"/>
      <c r="K112" s="358"/>
      <c r="L112" s="359"/>
      <c r="M112" s="360"/>
      <c r="N112" s="361"/>
      <c r="O112" s="362"/>
      <c r="P112" s="363"/>
      <c r="Q112" s="364"/>
      <c r="R112" s="234">
        <f t="shared" ref="R112:R130" si="6">(H112+I112+J112+K112+M112+L112+N112+O112+P112+Q112)*1</f>
        <v>0</v>
      </c>
      <c r="S112" s="38">
        <f t="shared" si="5"/>
        <v>0</v>
      </c>
    </row>
    <row r="113" spans="2:19" ht="18" customHeight="1" thickTop="1" thickBot="1" x14ac:dyDescent="0.5">
      <c r="B113" s="429">
        <v>2135</v>
      </c>
      <c r="C113" s="709" t="s">
        <v>311</v>
      </c>
      <c r="D113" s="602" t="s">
        <v>169</v>
      </c>
      <c r="E113" s="431"/>
      <c r="F113" s="432">
        <v>1</v>
      </c>
      <c r="G113" s="433">
        <v>150</v>
      </c>
      <c r="H113" s="137"/>
      <c r="I113" s="255"/>
      <c r="J113" s="138"/>
      <c r="K113" s="139"/>
      <c r="L113" s="140"/>
      <c r="M113" s="141"/>
      <c r="N113" s="142"/>
      <c r="O113" s="143"/>
      <c r="P113" s="144"/>
      <c r="Q113" s="237"/>
      <c r="R113" s="234">
        <f t="shared" si="6"/>
        <v>0</v>
      </c>
      <c r="S113" s="38">
        <f t="shared" si="5"/>
        <v>0</v>
      </c>
    </row>
    <row r="114" spans="2:19" ht="18" customHeight="1" thickTop="1" thickBot="1" x14ac:dyDescent="0.5">
      <c r="B114" s="436">
        <v>2136</v>
      </c>
      <c r="C114" s="710" t="s">
        <v>312</v>
      </c>
      <c r="D114" s="606" t="s">
        <v>169</v>
      </c>
      <c r="E114" s="438"/>
      <c r="F114" s="439">
        <v>1</v>
      </c>
      <c r="G114" s="440">
        <v>160</v>
      </c>
      <c r="H114" s="369"/>
      <c r="I114" s="401"/>
      <c r="J114" s="370"/>
      <c r="K114" s="371"/>
      <c r="L114" s="372"/>
      <c r="M114" s="373"/>
      <c r="N114" s="374"/>
      <c r="O114" s="375"/>
      <c r="P114" s="376"/>
      <c r="Q114" s="377"/>
      <c r="R114" s="234">
        <f t="shared" si="6"/>
        <v>0</v>
      </c>
      <c r="S114" s="38">
        <f t="shared" si="5"/>
        <v>0</v>
      </c>
    </row>
    <row r="115" spans="2:19" ht="18" customHeight="1" thickTop="1" thickBot="1" x14ac:dyDescent="0.5">
      <c r="B115" s="429">
        <v>2137</v>
      </c>
      <c r="C115" s="709" t="s">
        <v>313</v>
      </c>
      <c r="D115" s="607" t="s">
        <v>169</v>
      </c>
      <c r="E115" s="431"/>
      <c r="F115" s="432">
        <v>1</v>
      </c>
      <c r="G115" s="433">
        <v>160</v>
      </c>
      <c r="H115" s="327"/>
      <c r="I115" s="255"/>
      <c r="J115" s="138"/>
      <c r="K115" s="139"/>
      <c r="L115" s="140"/>
      <c r="M115" s="141"/>
      <c r="N115" s="142"/>
      <c r="O115" s="143"/>
      <c r="P115" s="144"/>
      <c r="Q115" s="237"/>
      <c r="R115" s="234">
        <f t="shared" si="6"/>
        <v>0</v>
      </c>
      <c r="S115" s="38">
        <f t="shared" si="5"/>
        <v>0</v>
      </c>
    </row>
    <row r="116" spans="2:19" ht="18" customHeight="1" thickTop="1" thickBot="1" x14ac:dyDescent="0.5">
      <c r="B116" s="429">
        <v>2138</v>
      </c>
      <c r="C116" s="709" t="s">
        <v>314</v>
      </c>
      <c r="D116" s="608" t="s">
        <v>169</v>
      </c>
      <c r="E116" s="431"/>
      <c r="F116" s="432">
        <v>1</v>
      </c>
      <c r="G116" s="433">
        <v>160</v>
      </c>
      <c r="H116" s="327"/>
      <c r="I116" s="255"/>
      <c r="J116" s="138"/>
      <c r="K116" s="139"/>
      <c r="L116" s="140"/>
      <c r="M116" s="141"/>
      <c r="N116" s="142"/>
      <c r="O116" s="143"/>
      <c r="P116" s="144"/>
      <c r="Q116" s="237"/>
      <c r="R116" s="234">
        <f t="shared" si="6"/>
        <v>0</v>
      </c>
      <c r="S116" s="38">
        <f t="shared" si="5"/>
        <v>0</v>
      </c>
    </row>
    <row r="117" spans="2:19" ht="18" customHeight="1" thickTop="1" thickBot="1" x14ac:dyDescent="0.5">
      <c r="B117" s="436">
        <v>2139</v>
      </c>
      <c r="C117" s="710" t="s">
        <v>315</v>
      </c>
      <c r="D117" s="606" t="s">
        <v>169</v>
      </c>
      <c r="E117" s="438"/>
      <c r="F117" s="439">
        <v>1</v>
      </c>
      <c r="G117" s="440">
        <v>160</v>
      </c>
      <c r="H117" s="369"/>
      <c r="I117" s="401"/>
      <c r="J117" s="370"/>
      <c r="K117" s="371"/>
      <c r="L117" s="372"/>
      <c r="M117" s="373"/>
      <c r="N117" s="374"/>
      <c r="O117" s="375"/>
      <c r="P117" s="376"/>
      <c r="Q117" s="377"/>
      <c r="R117" s="234">
        <f t="shared" si="6"/>
        <v>0</v>
      </c>
      <c r="S117" s="38">
        <f t="shared" si="5"/>
        <v>0</v>
      </c>
    </row>
    <row r="118" spans="2:19" ht="18" customHeight="1" thickTop="1" thickBot="1" x14ac:dyDescent="0.5">
      <c r="B118" s="429">
        <v>2140</v>
      </c>
      <c r="C118" s="709" t="s">
        <v>316</v>
      </c>
      <c r="D118" s="602" t="s">
        <v>169</v>
      </c>
      <c r="E118" s="431"/>
      <c r="F118" s="432">
        <v>1</v>
      </c>
      <c r="G118" s="433">
        <v>170</v>
      </c>
      <c r="H118" s="327"/>
      <c r="I118" s="255"/>
      <c r="J118" s="138"/>
      <c r="K118" s="139"/>
      <c r="L118" s="140"/>
      <c r="M118" s="141"/>
      <c r="N118" s="142"/>
      <c r="O118" s="143"/>
      <c r="P118" s="144"/>
      <c r="Q118" s="237"/>
      <c r="R118" s="234">
        <f t="shared" si="6"/>
        <v>0</v>
      </c>
      <c r="S118" s="38">
        <f t="shared" si="5"/>
        <v>0</v>
      </c>
    </row>
    <row r="119" spans="2:19" ht="18" customHeight="1" thickTop="1" thickBot="1" x14ac:dyDescent="0.5">
      <c r="B119" s="447">
        <v>2141</v>
      </c>
      <c r="C119" s="711" t="s">
        <v>317</v>
      </c>
      <c r="D119" s="609" t="s">
        <v>169</v>
      </c>
      <c r="E119" s="449"/>
      <c r="F119" s="450">
        <v>1</v>
      </c>
      <c r="G119" s="435">
        <v>190</v>
      </c>
      <c r="H119" s="379"/>
      <c r="I119" s="403"/>
      <c r="J119" s="343"/>
      <c r="K119" s="344"/>
      <c r="L119" s="345"/>
      <c r="M119" s="346"/>
      <c r="N119" s="347"/>
      <c r="O119" s="348"/>
      <c r="P119" s="349"/>
      <c r="Q119" s="350"/>
      <c r="R119" s="234">
        <f t="shared" si="6"/>
        <v>0</v>
      </c>
      <c r="S119" s="38">
        <f t="shared" si="5"/>
        <v>0</v>
      </c>
    </row>
    <row r="120" spans="2:19" ht="18" customHeight="1" thickTop="1" thickBot="1" x14ac:dyDescent="0.5">
      <c r="B120" s="436">
        <v>2142</v>
      </c>
      <c r="C120" s="710" t="s">
        <v>318</v>
      </c>
      <c r="D120" s="606" t="s">
        <v>169</v>
      </c>
      <c r="E120" s="438"/>
      <c r="F120" s="439">
        <v>1</v>
      </c>
      <c r="G120" s="440">
        <v>190</v>
      </c>
      <c r="H120" s="400"/>
      <c r="I120" s="401"/>
      <c r="J120" s="370"/>
      <c r="K120" s="371"/>
      <c r="L120" s="372"/>
      <c r="M120" s="373"/>
      <c r="N120" s="374"/>
      <c r="O120" s="375"/>
      <c r="P120" s="376"/>
      <c r="Q120" s="377"/>
      <c r="R120" s="234">
        <f t="shared" si="6"/>
        <v>0</v>
      </c>
      <c r="S120" s="38">
        <f t="shared" si="5"/>
        <v>0</v>
      </c>
    </row>
    <row r="121" spans="2:19" ht="18" customHeight="1" thickTop="1" thickBot="1" x14ac:dyDescent="0.5">
      <c r="B121" s="429">
        <v>2143</v>
      </c>
      <c r="C121" s="707" t="s">
        <v>319</v>
      </c>
      <c r="D121" s="602" t="s">
        <v>169</v>
      </c>
      <c r="E121" s="431"/>
      <c r="F121" s="432">
        <v>1</v>
      </c>
      <c r="G121" s="433">
        <v>190</v>
      </c>
      <c r="H121" s="304"/>
      <c r="I121" s="255"/>
      <c r="J121" s="138"/>
      <c r="K121" s="139"/>
      <c r="L121" s="140"/>
      <c r="M121" s="141"/>
      <c r="N121" s="142"/>
      <c r="O121" s="143"/>
      <c r="P121" s="144"/>
      <c r="Q121" s="237"/>
      <c r="R121" s="234">
        <f t="shared" si="6"/>
        <v>0</v>
      </c>
      <c r="S121" s="38">
        <f t="shared" si="5"/>
        <v>0</v>
      </c>
    </row>
    <row r="122" spans="2:19" ht="18" customHeight="1" thickTop="1" thickBot="1" x14ac:dyDescent="0.5">
      <c r="B122" s="447">
        <v>2144</v>
      </c>
      <c r="C122" s="711" t="s">
        <v>320</v>
      </c>
      <c r="D122" s="609" t="s">
        <v>169</v>
      </c>
      <c r="E122" s="449"/>
      <c r="F122" s="450">
        <v>1</v>
      </c>
      <c r="G122" s="435">
        <v>190</v>
      </c>
      <c r="H122" s="342"/>
      <c r="I122" s="403"/>
      <c r="J122" s="343"/>
      <c r="K122" s="344"/>
      <c r="L122" s="345"/>
      <c r="M122" s="346"/>
      <c r="N122" s="347"/>
      <c r="O122" s="348"/>
      <c r="P122" s="349"/>
      <c r="Q122" s="350"/>
      <c r="R122" s="234">
        <f t="shared" si="6"/>
        <v>0</v>
      </c>
      <c r="S122" s="38">
        <f t="shared" si="5"/>
        <v>0</v>
      </c>
    </row>
    <row r="123" spans="2:19" ht="18" customHeight="1" thickTop="1" thickBot="1" x14ac:dyDescent="0.5">
      <c r="B123" s="436">
        <v>2145</v>
      </c>
      <c r="C123" s="710" t="s">
        <v>321</v>
      </c>
      <c r="D123" s="606" t="s">
        <v>169</v>
      </c>
      <c r="E123" s="438"/>
      <c r="F123" s="439">
        <v>1</v>
      </c>
      <c r="G123" s="440">
        <v>200</v>
      </c>
      <c r="H123" s="369"/>
      <c r="I123" s="401"/>
      <c r="J123" s="370"/>
      <c r="K123" s="371"/>
      <c r="L123" s="372"/>
      <c r="M123" s="373"/>
      <c r="N123" s="374"/>
      <c r="O123" s="375"/>
      <c r="P123" s="376"/>
      <c r="Q123" s="377"/>
      <c r="R123" s="234">
        <f t="shared" si="6"/>
        <v>0</v>
      </c>
      <c r="S123" s="38">
        <f t="shared" si="5"/>
        <v>0</v>
      </c>
    </row>
    <row r="124" spans="2:19" ht="18" customHeight="1" thickTop="1" thickBot="1" x14ac:dyDescent="0.5">
      <c r="B124" s="429">
        <v>2146</v>
      </c>
      <c r="C124" s="709" t="s">
        <v>322</v>
      </c>
      <c r="D124" s="602" t="s">
        <v>169</v>
      </c>
      <c r="E124" s="431"/>
      <c r="F124" s="432">
        <v>1</v>
      </c>
      <c r="G124" s="433">
        <v>200</v>
      </c>
      <c r="H124" s="327"/>
      <c r="I124" s="255"/>
      <c r="J124" s="138"/>
      <c r="K124" s="139"/>
      <c r="L124" s="140"/>
      <c r="M124" s="141"/>
      <c r="N124" s="142"/>
      <c r="O124" s="143"/>
      <c r="P124" s="144"/>
      <c r="Q124" s="237"/>
      <c r="R124" s="234">
        <f t="shared" si="6"/>
        <v>0</v>
      </c>
      <c r="S124" s="38">
        <f t="shared" si="5"/>
        <v>0</v>
      </c>
    </row>
    <row r="125" spans="2:19" ht="18" customHeight="1" thickTop="1" thickBot="1" x14ac:dyDescent="0.5">
      <c r="B125" s="447">
        <v>2147</v>
      </c>
      <c r="C125" s="711" t="s">
        <v>323</v>
      </c>
      <c r="D125" s="609" t="s">
        <v>169</v>
      </c>
      <c r="E125" s="449"/>
      <c r="F125" s="450">
        <v>1</v>
      </c>
      <c r="G125" s="435">
        <v>200</v>
      </c>
      <c r="H125" s="379"/>
      <c r="I125" s="403"/>
      <c r="J125" s="343"/>
      <c r="K125" s="344"/>
      <c r="L125" s="345"/>
      <c r="M125" s="346"/>
      <c r="N125" s="347"/>
      <c r="O125" s="348"/>
      <c r="P125" s="349"/>
      <c r="Q125" s="350"/>
      <c r="R125" s="234">
        <f t="shared" si="6"/>
        <v>0</v>
      </c>
      <c r="S125" s="38">
        <f t="shared" si="5"/>
        <v>0</v>
      </c>
    </row>
    <row r="126" spans="2:19" ht="18" customHeight="1" thickTop="1" thickBot="1" x14ac:dyDescent="0.5">
      <c r="B126" s="436">
        <v>2148</v>
      </c>
      <c r="C126" s="710" t="s">
        <v>324</v>
      </c>
      <c r="D126" s="606" t="s">
        <v>169</v>
      </c>
      <c r="E126" s="438"/>
      <c r="F126" s="439">
        <v>1</v>
      </c>
      <c r="G126" s="440">
        <v>240</v>
      </c>
      <c r="H126" s="369"/>
      <c r="I126" s="401"/>
      <c r="J126" s="370"/>
      <c r="K126" s="371"/>
      <c r="L126" s="372"/>
      <c r="M126" s="373"/>
      <c r="N126" s="374"/>
      <c r="O126" s="375"/>
      <c r="P126" s="376"/>
      <c r="Q126" s="377"/>
      <c r="R126" s="234">
        <f t="shared" si="6"/>
        <v>0</v>
      </c>
      <c r="S126" s="38">
        <f t="shared" si="5"/>
        <v>0</v>
      </c>
    </row>
    <row r="127" spans="2:19" ht="18" customHeight="1" thickTop="1" thickBot="1" x14ac:dyDescent="0.5">
      <c r="B127" s="429">
        <v>2149</v>
      </c>
      <c r="C127" s="709" t="s">
        <v>325</v>
      </c>
      <c r="D127" s="602" t="s">
        <v>169</v>
      </c>
      <c r="E127" s="431"/>
      <c r="F127" s="432">
        <v>1</v>
      </c>
      <c r="G127" s="433">
        <v>240</v>
      </c>
      <c r="H127" s="327"/>
      <c r="I127" s="255"/>
      <c r="J127" s="138"/>
      <c r="K127" s="139"/>
      <c r="L127" s="140"/>
      <c r="M127" s="141"/>
      <c r="N127" s="142"/>
      <c r="O127" s="143"/>
      <c r="P127" s="144"/>
      <c r="Q127" s="237"/>
      <c r="R127" s="234">
        <f t="shared" si="6"/>
        <v>0</v>
      </c>
      <c r="S127" s="38">
        <f t="shared" si="5"/>
        <v>0</v>
      </c>
    </row>
    <row r="128" spans="2:19" ht="18" customHeight="1" thickTop="1" thickBot="1" x14ac:dyDescent="0.5">
      <c r="B128" s="447">
        <v>2150</v>
      </c>
      <c r="C128" s="711" t="s">
        <v>326</v>
      </c>
      <c r="D128" s="609" t="s">
        <v>169</v>
      </c>
      <c r="E128" s="449"/>
      <c r="F128" s="450">
        <v>1</v>
      </c>
      <c r="G128" s="435">
        <v>260</v>
      </c>
      <c r="H128" s="379"/>
      <c r="I128" s="403"/>
      <c r="J128" s="343"/>
      <c r="K128" s="344"/>
      <c r="L128" s="345"/>
      <c r="M128" s="346"/>
      <c r="N128" s="347"/>
      <c r="O128" s="348"/>
      <c r="P128" s="349"/>
      <c r="Q128" s="350"/>
      <c r="R128" s="234">
        <f t="shared" si="6"/>
        <v>0</v>
      </c>
      <c r="S128" s="38">
        <f t="shared" si="5"/>
        <v>0</v>
      </c>
    </row>
    <row r="129" spans="2:26" ht="18" customHeight="1" thickTop="1" thickBot="1" x14ac:dyDescent="0.5">
      <c r="B129" s="436">
        <v>2151</v>
      </c>
      <c r="C129" s="710" t="s">
        <v>327</v>
      </c>
      <c r="D129" s="606" t="s">
        <v>169</v>
      </c>
      <c r="E129" s="438"/>
      <c r="F129" s="439">
        <v>1</v>
      </c>
      <c r="G129" s="440">
        <v>270</v>
      </c>
      <c r="H129" s="369"/>
      <c r="I129" s="401"/>
      <c r="J129" s="370"/>
      <c r="K129" s="371"/>
      <c r="L129" s="372"/>
      <c r="M129" s="373"/>
      <c r="N129" s="374"/>
      <c r="O129" s="375"/>
      <c r="P129" s="376"/>
      <c r="Q129" s="377"/>
      <c r="R129" s="234">
        <f t="shared" si="6"/>
        <v>0</v>
      </c>
      <c r="S129" s="38">
        <f t="shared" si="5"/>
        <v>0</v>
      </c>
    </row>
    <row r="130" spans="2:26" ht="18" customHeight="1" thickTop="1" thickBot="1" x14ac:dyDescent="0.5">
      <c r="B130" s="429">
        <v>2152</v>
      </c>
      <c r="C130" s="709" t="s">
        <v>328</v>
      </c>
      <c r="D130" s="602" t="s">
        <v>169</v>
      </c>
      <c r="E130" s="431"/>
      <c r="F130" s="432">
        <v>1</v>
      </c>
      <c r="G130" s="433">
        <v>320</v>
      </c>
      <c r="H130" s="327"/>
      <c r="I130" s="255"/>
      <c r="J130" s="138"/>
      <c r="K130" s="139"/>
      <c r="L130" s="140"/>
      <c r="M130" s="141"/>
      <c r="N130" s="142"/>
      <c r="O130" s="143"/>
      <c r="P130" s="144"/>
      <c r="Q130" s="237"/>
      <c r="R130" s="234">
        <f t="shared" si="6"/>
        <v>0</v>
      </c>
      <c r="S130" s="38">
        <f t="shared" si="5"/>
        <v>0</v>
      </c>
    </row>
    <row r="131" spans="2:26" ht="18" customHeight="1" thickTop="1" thickBot="1" x14ac:dyDescent="0.5">
      <c r="B131" s="451">
        <v>2153</v>
      </c>
      <c r="C131" s="707" t="s">
        <v>329</v>
      </c>
      <c r="D131" s="603" t="s">
        <v>169</v>
      </c>
      <c r="E131" s="452"/>
      <c r="F131" s="453">
        <v>22</v>
      </c>
      <c r="G131" s="454">
        <v>4100</v>
      </c>
      <c r="H131" s="415"/>
      <c r="I131" s="289"/>
      <c r="J131" s="328"/>
      <c r="K131" s="329"/>
      <c r="L131" s="330"/>
      <c r="M131" s="331"/>
      <c r="N131" s="294"/>
      <c r="O131" s="332"/>
      <c r="P131" s="333"/>
      <c r="Q131" s="334"/>
      <c r="R131" s="296">
        <f>(H131+I131+J131+K131+M131+L131+N131+O131+P131+Q131)*22</f>
        <v>0</v>
      </c>
      <c r="S131" s="297">
        <f t="shared" si="5"/>
        <v>0</v>
      </c>
    </row>
    <row r="132" spans="2:26" ht="18" customHeight="1" thickTop="1" x14ac:dyDescent="0.45">
      <c r="B132" s="690"/>
      <c r="C132" s="691"/>
      <c r="D132" s="692"/>
      <c r="E132" s="690"/>
      <c r="F132" s="690"/>
      <c r="G132" s="693"/>
      <c r="H132" s="694"/>
      <c r="I132" s="695"/>
      <c r="J132" s="696"/>
      <c r="K132" s="697"/>
      <c r="L132" s="698"/>
      <c r="M132" s="699"/>
      <c r="N132" s="700"/>
      <c r="O132" s="701"/>
      <c r="P132" s="702"/>
      <c r="Q132" s="703"/>
      <c r="R132" s="704"/>
      <c r="S132" s="705"/>
    </row>
    <row r="133" spans="2:26" ht="18" customHeight="1" x14ac:dyDescent="0.35"/>
    <row r="134" spans="2:26" ht="88.5" customHeight="1" x14ac:dyDescent="0.35">
      <c r="B134" s="951"/>
      <c r="C134" s="952"/>
      <c r="D134" s="952"/>
      <c r="E134" s="952"/>
      <c r="F134" s="952"/>
      <c r="G134" s="952"/>
      <c r="H134" s="68" t="s">
        <v>85</v>
      </c>
      <c r="I134" s="272" t="s">
        <v>86</v>
      </c>
      <c r="J134" s="69" t="s">
        <v>87</v>
      </c>
      <c r="K134" s="70" t="s">
        <v>64</v>
      </c>
      <c r="L134" s="71" t="s">
        <v>65</v>
      </c>
      <c r="M134" s="72" t="s">
        <v>76</v>
      </c>
      <c r="N134" s="73" t="s">
        <v>88</v>
      </c>
      <c r="O134" s="76" t="s">
        <v>70</v>
      </c>
      <c r="P134" s="90" t="s">
        <v>71</v>
      </c>
      <c r="Q134" s="91" t="s">
        <v>89</v>
      </c>
      <c r="R134" s="92"/>
      <c r="S134" s="92"/>
      <c r="T134" s="92"/>
      <c r="U134" s="92"/>
      <c r="V134" s="92"/>
      <c r="W134" s="92"/>
      <c r="X134" s="92"/>
      <c r="Y134" s="951"/>
      <c r="Z134" s="952"/>
    </row>
    <row r="135" spans="2:26" ht="18" customHeight="1" x14ac:dyDescent="0.45">
      <c r="B135" s="951"/>
      <c r="C135" s="952"/>
      <c r="E135" s="938" t="s">
        <v>90</v>
      </c>
      <c r="F135" s="939"/>
      <c r="G135" s="940"/>
      <c r="H135" s="83">
        <f>(H9*1)+H10+(H11*1)+(H12*1)+(H13*1)+H14+H15+H16+H17+(H18*1)+(H19*1)+(H20*1)+(H21*1)+(H22*1)+(H23*1)+(H24*1)+(H25*1)+(H26*1)+(H27*1)+(H28*1)+(H29*1)+(H30*1)+(H31*1)+(H32*23)+(H34*1)+H35+(H36*1)+(H37*1)+(H38*1)+H39+H40+H41+H42+(H43*1)+(H44*1)+(H45*1)+(H46*1)+(H47*1)+(H48*1)+(H49*1)+(H50*1)+(H51*1)+(H52*1)+(H53*1)+(H54*1)+(H55*1)+(H56*1)+(H57*23)+(H59*1+H60)+(H61*1)+(H62*1)+(H63*1)+H64+H65+H66+H67+(H68*1)+(H69*1)+(H70*1)+(H71*1)+(H72*1)+(H73*1)+(H74*1)+(H75*1)+(H76*1)+(H77*1)+(H78*1)+(H79*1)+(H80*1)+(H81*1)+(H82*23)+H85+H86+H87+H88+H89+H90+H91+H92+H93+H94+H95+H96+H97+H98+H99+H100+H101+H102+H103+H104+H105+H106+(H107*22)+H109+H110+H111+H112+H113+H114+H115+H116+H117+H118+H119+H120+H121+H122+H123+H124+H125+H126+H127+H128+H129+H130+(H131*22)</f>
        <v>0</v>
      </c>
      <c r="I135" s="83">
        <f t="shared" ref="I135:Q135" si="7">(I9*1)+I10+(I11*1)+(I12*1)+(I13*1)+I14+I15+I16+I17+(I18*1)+(I19*1)+(I20*1)+(I21*1)+(I22*1)+(I23*1)+(I24*1)+(I25*1)+(I26*1)+(I27*1)+(I28*1)+(I29*1)+(I30*1)+(I31*1)+(I32*23)+(I34*1)+I35+(I36*1)+(I37*1)+(I38*1)+I39+I40+I41+I42+(I43*1)+(I44*1)+(I45*1)+(I46*1)+(I47*1)+(I48*1)+(I49*1)+(I50*1)+(I51*1)+(I52*1)+(I53*1)+(I54*1)+(I55*1)+(I56*1)+(I57*23)+(I59*1+I60)+(I61*1)+(I62*1)+(I63*1)+I64+I65+I66+I67+(I68*1)+(I69*1)+(I70*1)+(I71*1)+(I72*1)+(I73*1)+(I74*1)+(I75*1)+(I76*1)+(I77*1)+(I78*1)+(I79*1)+(I80*1)+(I81*1)+(I82*23)+I85+I86+I87+I88+I89+I90+I91+I92+I93+I94+I95+I96+I97+I98+I99+I100+I101+I102+I103+I104+I105+I106+(I107*22)+I109+I110+I111+I112+I113+I114+I115+I116+I117+I118+I119+I120+I121+I122+I123+I124+I125+I126+I127+I128+I129+I130+(I131*22)</f>
        <v>0</v>
      </c>
      <c r="J135" s="83">
        <f t="shared" si="7"/>
        <v>0</v>
      </c>
      <c r="K135" s="83">
        <f t="shared" si="7"/>
        <v>0</v>
      </c>
      <c r="L135" s="83">
        <f t="shared" si="7"/>
        <v>0</v>
      </c>
      <c r="M135" s="83">
        <f t="shared" si="7"/>
        <v>0</v>
      </c>
      <c r="N135" s="83">
        <f t="shared" si="7"/>
        <v>0</v>
      </c>
      <c r="O135" s="83">
        <f t="shared" si="7"/>
        <v>0</v>
      </c>
      <c r="P135" s="83">
        <f t="shared" si="7"/>
        <v>0</v>
      </c>
      <c r="Q135" s="83">
        <f t="shared" si="7"/>
        <v>0</v>
      </c>
      <c r="R135" s="93"/>
      <c r="S135" s="93"/>
      <c r="T135" s="93"/>
      <c r="U135" s="93"/>
      <c r="V135" s="93"/>
      <c r="W135" s="93"/>
      <c r="X135" s="93"/>
      <c r="Y135" s="952"/>
      <c r="Z135" s="952"/>
    </row>
    <row r="136" spans="2:26" ht="18" customHeight="1" x14ac:dyDescent="0.45">
      <c r="B136" s="952"/>
      <c r="C136" s="952"/>
      <c r="E136" s="84"/>
      <c r="F136" s="84"/>
      <c r="G136" s="84"/>
      <c r="H136" s="991" t="s">
        <v>80</v>
      </c>
      <c r="I136" s="992"/>
      <c r="J136" s="992"/>
      <c r="K136" s="992"/>
      <c r="L136" s="992"/>
      <c r="M136" s="992"/>
      <c r="N136" s="992"/>
      <c r="O136" s="992"/>
      <c r="P136" s="992"/>
      <c r="Q136" s="992"/>
      <c r="R136" s="992"/>
      <c r="S136" s="992"/>
      <c r="T136" s="992"/>
      <c r="U136" s="992"/>
      <c r="V136" s="992"/>
      <c r="W136" s="992"/>
      <c r="X136" s="992"/>
      <c r="Y136" s="952"/>
      <c r="Z136" s="952"/>
    </row>
    <row r="137" spans="2:26" ht="18" customHeight="1" x14ac:dyDescent="0.45">
      <c r="B137" s="952"/>
      <c r="C137" s="952"/>
      <c r="E137" s="84"/>
      <c r="F137" s="84"/>
      <c r="G137" s="84"/>
      <c r="H137" s="1088"/>
      <c r="I137" s="1089"/>
      <c r="J137" s="1089"/>
      <c r="K137" s="1089"/>
      <c r="L137" s="1089"/>
      <c r="M137" s="1089"/>
      <c r="N137" s="1089"/>
      <c r="O137" s="1089"/>
      <c r="P137" s="1089"/>
      <c r="Q137" s="1089"/>
      <c r="R137" s="1089"/>
      <c r="S137" s="1089"/>
      <c r="T137" s="1089"/>
      <c r="U137" s="1089"/>
      <c r="V137" s="1089"/>
      <c r="W137" s="1089"/>
      <c r="X137" s="1089"/>
      <c r="Y137" s="952"/>
      <c r="Z137" s="952"/>
    </row>
    <row r="138" spans="2:26" ht="18" customHeight="1" x14ac:dyDescent="0.45">
      <c r="B138" s="952"/>
      <c r="C138" s="952"/>
      <c r="E138" s="84"/>
      <c r="F138" s="983" t="s">
        <v>397</v>
      </c>
      <c r="G138" s="1087"/>
      <c r="H138" s="1090">
        <f>(R9*5)+(R10*5)+(R11*4)+(R12*6)+(R13*5)+(R14*5)+(R15*5)+(R16*5)+(R17*5)+(R18*5)+(R19*6)+(R20*6)+(R21*5)+(R22*6)+(R23*6)+(R24*7)+(R25*6)+(R26*7)+(R27*7)+(R28*7)+(R29*8)+(R30*9)+(R31*10)+(R32/23*140)+(R34*5)+(R35*5)+(R36*4)+(R37*6)+(R38*5)+(R39*5)+(R40*5)+(R41*5)+(R42*5)+(R43*5)+(R44*6)+(R45*6)+(R46*5)+(R47*6)+(R48*6)+(R49*7)+(R50*6)+(R51*7)+(R52*7)+(R53*7)+(R54*8)+(R55*9)+(R56*10)+(R57/23*140)+(R59*5)+(R60*5)+(R61*4)+(R62*6)+(R63*5)+(R64*5)+(R65*5)+(R66*5)+(R67*5)+(R68*5)+(R69*6)+(R70*6)+(R71*5)+(R72*6)+(R73*6)+(R74*7)+(R75*6)+(R76*7)+(R77*7)+(R78*7)+(R79*8)+(R80*9)+(R81*10)+(R82/23*140)+(R85*4)+(R86*5)+(R87*5)+(R88*5)+(R89*6)+(R90*5)+(R91*6)+(R92*6)+(R93*6)+(R94*6)+(R95*6)+(R96*6)+(R97*6)+(R98*6)+(R99*6)+(R100*6)+(R101*7)+(R102*6)+(R103*7)+(R104*7)+(R105*7)+(R106*6)+(R107/22*130)+(R109*4)+(R110*5)+(R111*5)+(R112*5)+(R113*6)+(R114*5)+(R115*6)+(R116*6)+(R117*6)+(R118*6)+(R119*6)+(R120*6)+(R121*6)+(R122*6)+(R123*6)+(R124*6)+(R125*7)+(R126*6)+(R127*7)+(R128*7)+(R129*7)+(R130*6)+(R131/22*130)</f>
        <v>0</v>
      </c>
      <c r="I138" s="1091"/>
      <c r="J138" s="1089"/>
      <c r="K138" s="1089"/>
      <c r="L138" s="1089"/>
      <c r="M138" s="1089"/>
      <c r="N138" s="1089"/>
      <c r="O138" s="1089"/>
      <c r="P138" s="1089"/>
      <c r="Q138" s="1089"/>
      <c r="R138" s="1089"/>
      <c r="S138" s="1089"/>
      <c r="T138" s="1089"/>
      <c r="U138" s="1089"/>
      <c r="V138" s="1089"/>
      <c r="W138" s="1089"/>
      <c r="X138" s="1089"/>
      <c r="Y138" s="952"/>
      <c r="Z138" s="952"/>
    </row>
    <row r="139" spans="2:26" ht="18" customHeight="1" x14ac:dyDescent="0.35">
      <c r="B139" s="952"/>
      <c r="C139" s="95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952"/>
      <c r="Z139" s="952"/>
    </row>
    <row r="140" spans="2:26" ht="27.75" customHeight="1" x14ac:dyDescent="0.6">
      <c r="B140" s="952"/>
      <c r="C140" s="952"/>
      <c r="E140" s="933" t="s">
        <v>81</v>
      </c>
      <c r="F140" s="934"/>
      <c r="G140" s="935"/>
      <c r="H140" s="933">
        <f>H135+I135+J135+K135+L135+M135+N135+O135+P135+Q135</f>
        <v>0</v>
      </c>
      <c r="I140" s="934"/>
      <c r="J140" s="934"/>
      <c r="K140" s="934"/>
      <c r="L140" s="935"/>
      <c r="M140" s="1"/>
      <c r="N140" s="1"/>
      <c r="O140" s="968"/>
      <c r="P140" s="947"/>
      <c r="Q140" s="947"/>
      <c r="R140" s="947"/>
      <c r="S140" s="948"/>
      <c r="T140" s="969"/>
      <c r="U140" s="947"/>
      <c r="V140" s="947"/>
      <c r="W140" s="947"/>
      <c r="X140" s="948"/>
      <c r="Y140" s="952"/>
      <c r="Z140" s="952"/>
    </row>
    <row r="141" spans="2:26" ht="27.75" customHeight="1" x14ac:dyDescent="0.6">
      <c r="B141" s="952"/>
      <c r="C141" s="952"/>
      <c r="E141" s="933" t="s">
        <v>91</v>
      </c>
      <c r="F141" s="934"/>
      <c r="G141" s="935"/>
      <c r="H141" s="1001">
        <f>SUM(S9:S131)</f>
        <v>0</v>
      </c>
      <c r="I141" s="934"/>
      <c r="J141" s="934"/>
      <c r="K141" s="934"/>
      <c r="L141" s="93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952"/>
      <c r="Z141" s="952"/>
    </row>
    <row r="142" spans="2:26" ht="14.25" customHeight="1" x14ac:dyDescent="0.35">
      <c r="H142" s="1"/>
      <c r="I142" s="1000" t="s">
        <v>17</v>
      </c>
      <c r="J142" s="937"/>
      <c r="K142" s="937"/>
      <c r="L142" s="937"/>
    </row>
    <row r="143" spans="2:26" ht="14.25" customHeight="1" x14ac:dyDescent="0.35"/>
    <row r="144" spans="2:26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14.25" customHeight="1" x14ac:dyDescent="0.35"/>
    <row r="1009" ht="14.25" customHeight="1" x14ac:dyDescent="0.35"/>
    <row r="1010" ht="14.25" customHeight="1" x14ac:dyDescent="0.35"/>
    <row r="1011" ht="14.25" customHeight="1" x14ac:dyDescent="0.35"/>
    <row r="1012" ht="14.25" customHeight="1" x14ac:dyDescent="0.35"/>
    <row r="1013" ht="14.25" customHeight="1" x14ac:dyDescent="0.35"/>
    <row r="1014" ht="14.25" customHeight="1" x14ac:dyDescent="0.35"/>
    <row r="1015" ht="14.25" customHeight="1" x14ac:dyDescent="0.35"/>
    <row r="1016" ht="14.25" customHeight="1" x14ac:dyDescent="0.35"/>
    <row r="1017" ht="14.25" customHeight="1" x14ac:dyDescent="0.35"/>
    <row r="1018" ht="14.25" customHeight="1" x14ac:dyDescent="0.35"/>
    <row r="1019" ht="14.25" customHeight="1" x14ac:dyDescent="0.35"/>
    <row r="1020" ht="14.25" customHeight="1" x14ac:dyDescent="0.35"/>
    <row r="1021" ht="14.25" customHeight="1" x14ac:dyDescent="0.35"/>
    <row r="1022" ht="14.25" customHeight="1" x14ac:dyDescent="0.35"/>
    <row r="1023" ht="14.25" customHeight="1" x14ac:dyDescent="0.35"/>
    <row r="1024" ht="14.25" customHeight="1" x14ac:dyDescent="0.35"/>
    <row r="1025" ht="14.25" customHeight="1" x14ac:dyDescent="0.35"/>
    <row r="1026" ht="14.25" customHeight="1" x14ac:dyDescent="0.35"/>
    <row r="1027" ht="14.25" customHeight="1" x14ac:dyDescent="0.35"/>
    <row r="1028" ht="14.25" customHeight="1" x14ac:dyDescent="0.35"/>
    <row r="1029" ht="14.25" customHeight="1" x14ac:dyDescent="0.35"/>
    <row r="1030" ht="14.25" customHeight="1" x14ac:dyDescent="0.35"/>
    <row r="1031" ht="14.25" customHeight="1" x14ac:dyDescent="0.35"/>
    <row r="1032" ht="14.25" customHeight="1" x14ac:dyDescent="0.35"/>
    <row r="1033" ht="14.25" customHeight="1" x14ac:dyDescent="0.35"/>
    <row r="1034" ht="14.25" customHeight="1" x14ac:dyDescent="0.35"/>
    <row r="1035" ht="14.25" customHeight="1" x14ac:dyDescent="0.35"/>
    <row r="1036" ht="14.25" customHeight="1" x14ac:dyDescent="0.35"/>
    <row r="1037" ht="14.25" customHeight="1" x14ac:dyDescent="0.35"/>
    <row r="1038" ht="14.25" customHeight="1" x14ac:dyDescent="0.35"/>
    <row r="1039" ht="14.25" customHeight="1" x14ac:dyDescent="0.35"/>
    <row r="1040" ht="14.25" customHeight="1" x14ac:dyDescent="0.35"/>
    <row r="1041" ht="14.25" customHeight="1" x14ac:dyDescent="0.35"/>
    <row r="1042" ht="14.25" customHeight="1" x14ac:dyDescent="0.35"/>
    <row r="1043" ht="14.25" customHeight="1" x14ac:dyDescent="0.35"/>
    <row r="1044" ht="14.25" customHeight="1" x14ac:dyDescent="0.35"/>
    <row r="1045" ht="14.25" customHeight="1" x14ac:dyDescent="0.35"/>
    <row r="1046" ht="14.25" customHeight="1" x14ac:dyDescent="0.35"/>
    <row r="1047" ht="14.25" customHeight="1" x14ac:dyDescent="0.35"/>
    <row r="1048" ht="14.25" customHeight="1" x14ac:dyDescent="0.35"/>
    <row r="1049" ht="14.25" customHeight="1" x14ac:dyDescent="0.35"/>
    <row r="1050" ht="14.25" customHeight="1" x14ac:dyDescent="0.35"/>
    <row r="1051" ht="14.25" customHeight="1" x14ac:dyDescent="0.35"/>
    <row r="1052" ht="14.25" customHeight="1" x14ac:dyDescent="0.35"/>
    <row r="1053" ht="14.25" customHeight="1" x14ac:dyDescent="0.35"/>
    <row r="1054" ht="14.25" customHeight="1" x14ac:dyDescent="0.35"/>
    <row r="1055" ht="14.25" customHeight="1" x14ac:dyDescent="0.35"/>
    <row r="1056" ht="14.25" customHeight="1" x14ac:dyDescent="0.35"/>
    <row r="1057" ht="14.25" customHeight="1" x14ac:dyDescent="0.35"/>
    <row r="1058" ht="14.25" customHeight="1" x14ac:dyDescent="0.35"/>
    <row r="1059" ht="14.25" customHeight="1" x14ac:dyDescent="0.35"/>
    <row r="1060" ht="14.25" customHeight="1" x14ac:dyDescent="0.35"/>
  </sheetData>
  <sheetProtection algorithmName="SHA-512" hashValue="PQTBWvZEoXhrmIrYpmV+E7s7cGsmYOSP9LkzNnsVFTPQXF6GoIHz/PAPC+G6eOqe+GDZW2PhS5oqaQKEnFwLrA==" saltValue="bobBnaR5DnwIgBRom8aFBQ==" spinCount="100000" sheet="1" objects="1" scenarios="1"/>
  <mergeCells count="32">
    <mergeCell ref="I142:L142"/>
    <mergeCell ref="H141:L141"/>
    <mergeCell ref="H140:L140"/>
    <mergeCell ref="O140:S140"/>
    <mergeCell ref="T140:X140"/>
    <mergeCell ref="N1:Q1"/>
    <mergeCell ref="I2:K2"/>
    <mergeCell ref="L2:P2"/>
    <mergeCell ref="R2:S2"/>
    <mergeCell ref="R3:S3"/>
    <mergeCell ref="I3:K3"/>
    <mergeCell ref="L3:P3"/>
    <mergeCell ref="B8:G8"/>
    <mergeCell ref="H8:S8"/>
    <mergeCell ref="B134:G134"/>
    <mergeCell ref="B135:C141"/>
    <mergeCell ref="Y134:Z141"/>
    <mergeCell ref="H136:X136"/>
    <mergeCell ref="E135:G135"/>
    <mergeCell ref="E140:G140"/>
    <mergeCell ref="E141:G141"/>
    <mergeCell ref="B84:G84"/>
    <mergeCell ref="H84:S84"/>
    <mergeCell ref="F138:G138"/>
    <mergeCell ref="H138:I138"/>
    <mergeCell ref="C7:D7"/>
    <mergeCell ref="R4:S4"/>
    <mergeCell ref="P5:S5"/>
    <mergeCell ref="P6:Q6"/>
    <mergeCell ref="R6:S6"/>
    <mergeCell ref="I4:K4"/>
    <mergeCell ref="L4:P4"/>
  </mergeCells>
  <dataValidations count="1">
    <dataValidation type="list" allowBlank="1" showErrorMessage="1" sqref="L4" xr:uid="{00000000-0002-0000-0200-000000000000}">
      <formula1>"NoScrews,WithScrews"</formula1>
    </dataValidation>
  </dataValidations>
  <pageMargins left="0.7" right="0.7" top="0.78740157499999996" bottom="0.78740157499999996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DA08-8388-4623-BE3A-404E24705BC2}">
  <dimension ref="B1:Z1011"/>
  <sheetViews>
    <sheetView showGridLines="0" zoomScale="66" zoomScaleNormal="66" workbookViewId="0">
      <pane xSplit="21" ySplit="7" topLeftCell="V8" activePane="bottomRight" state="frozen"/>
      <selection activeCell="L69" sqref="L69"/>
      <selection pane="topRight" activeCell="L69" sqref="L69"/>
      <selection pane="bottomLeft" activeCell="L69" sqref="L69"/>
      <selection pane="bottomRight" activeCell="H89" sqref="H89:I89"/>
    </sheetView>
  </sheetViews>
  <sheetFormatPr baseColWidth="10" defaultColWidth="14.453125" defaultRowHeight="15" customHeight="1" x14ac:dyDescent="0.35"/>
  <cols>
    <col min="1" max="1" width="2.81640625" customWidth="1"/>
    <col min="2" max="2" width="12.36328125" bestFit="1" customWidth="1"/>
    <col min="3" max="3" width="52.81640625" customWidth="1"/>
    <col min="4" max="4" width="5.08984375" bestFit="1" customWidth="1"/>
    <col min="5" max="5" width="1.1796875" customWidth="1"/>
    <col min="6" max="6" width="13" customWidth="1"/>
    <col min="7" max="7" width="19.1796875" customWidth="1"/>
    <col min="8" max="15" width="4.6328125" customWidth="1"/>
    <col min="16" max="16" width="6.6328125" bestFit="1" customWidth="1"/>
    <col min="17" max="17" width="14.6328125" customWidth="1"/>
    <col min="18" max="18" width="15.1796875" customWidth="1"/>
    <col min="19" max="19" width="19.36328125" customWidth="1"/>
    <col min="20" max="26" width="10.6328125" hidden="1" customWidth="1"/>
    <col min="27" max="27" width="10.6328125" customWidth="1"/>
  </cols>
  <sheetData>
    <row r="1" spans="2:19" ht="12" customHeight="1" x14ac:dyDescent="0.55000000000000004">
      <c r="B1" s="1"/>
      <c r="C1" s="1"/>
      <c r="D1" s="1"/>
      <c r="E1" s="1"/>
      <c r="F1" s="1"/>
      <c r="G1" s="1"/>
      <c r="H1" s="1"/>
      <c r="I1" s="1"/>
      <c r="J1" s="11"/>
      <c r="K1" s="2"/>
      <c r="L1" s="2"/>
      <c r="M1" s="2"/>
      <c r="N1" s="959"/>
      <c r="O1" s="947"/>
      <c r="P1" s="947"/>
      <c r="Q1" s="85"/>
      <c r="R1" s="86"/>
    </row>
    <row r="2" spans="2:19" ht="21.75" customHeight="1" x14ac:dyDescent="0.55000000000000004">
      <c r="B2" s="1"/>
      <c r="C2" s="1"/>
      <c r="D2" s="1"/>
      <c r="E2" s="1"/>
      <c r="F2" s="1"/>
      <c r="G2" s="1"/>
      <c r="H2" s="122"/>
      <c r="I2" s="989"/>
      <c r="J2" s="965"/>
      <c r="K2" s="965"/>
      <c r="L2" s="990"/>
      <c r="M2" s="965"/>
      <c r="N2" s="965"/>
      <c r="O2" s="965"/>
      <c r="P2" s="965"/>
      <c r="Q2" s="986" t="s">
        <v>155</v>
      </c>
      <c r="R2" s="997"/>
      <c r="S2" s="87">
        <f>H91</f>
        <v>0</v>
      </c>
    </row>
    <row r="3" spans="2:19" ht="21.75" customHeight="1" x14ac:dyDescent="0.55000000000000004">
      <c r="B3" s="1"/>
      <c r="C3" s="1"/>
      <c r="D3" s="1"/>
      <c r="E3" s="1"/>
      <c r="F3" s="1"/>
      <c r="G3" s="1"/>
      <c r="H3" s="1004" t="s">
        <v>0</v>
      </c>
      <c r="I3" s="1005"/>
      <c r="J3" s="1006"/>
      <c r="K3" s="1007">
        <f ca="1">TODAY()</f>
        <v>46194</v>
      </c>
      <c r="L3" s="1005"/>
      <c r="M3" s="1005"/>
      <c r="N3" s="1005"/>
      <c r="O3" s="1006"/>
      <c r="P3" s="279"/>
      <c r="Q3" s="1002" t="s">
        <v>82</v>
      </c>
      <c r="R3" s="1003"/>
      <c r="S3" s="87">
        <f>(Q9*1.5)+(Q10*2.7)+(Q11*5.1)+(Q12*9)+(Q13*16.7)+(Q14*1.8)+(Q15*3.3)+(Q16*5.8)+(Q17*10.4)+(Q18*19)+(Q19*2.1)+(Q20*3.8)+(Q21*6.8)+(Q22*12.1)+(Q23*21.8)+((Q24*121.9)/15)+(Q26*1.5)+(Q27*2.7)+(Q28*5.1)+(Q29*9)+(Q30*16.7)+(Q31*1.8)+(Q32*3.3)+(Q33*5.8)+(Q34*10.4)+(Q35*19)+(Q36*2.1)+(Q37*3.8)+(Q38*6.8)+(Q39*12.1)+(Q40*21.8)+((Q41*121.9)/15)+((Q44*4.1)/7)+(Q45*2.2)+(Q46*3.6)+(Q47*5.5)+(Q48*8.8)+((Q49*24.2)/11)+((Q50*5.56)/7)+(Q51*2.9)+(Q52*4.7)+(Q53*6.9)+(Q54*11)+((Q55*31.06)/11)+((Q56*6.68)/7)+(Q57*3.7)+(Q58*5.8)+(Q59*9)+(Q60*14.3)+((Q61*39.48)/11)+((Q62*94.74)/33)+((Q64*4.1)/7)+(Q65*2.2)+(Q66*3.6)+(Q67*5.5)+(Q68*8.8)+((Q69*24.2)/11)+((Q70*5.56)/7)+(Q71*2.9)+(Q72*4.7)+(Q73*6.9)+(Q74*11)+((Q75*31.06)/11)+((Q76*6.68)/7)+(Q77*3.7)+(Q78*5.8)+(Q79*9)+(Q80*14.3)+((Q81*39.48)/11)+((Q82*94.74)/33)</f>
        <v>0</v>
      </c>
    </row>
    <row r="4" spans="2:19" ht="21.75" customHeight="1" x14ac:dyDescent="0.55000000000000004">
      <c r="B4" s="1"/>
      <c r="C4" s="1"/>
      <c r="D4" s="1"/>
      <c r="E4" s="1"/>
      <c r="F4" s="1"/>
      <c r="G4" s="1"/>
      <c r="H4" s="1"/>
      <c r="I4" s="989"/>
      <c r="J4" s="965"/>
      <c r="K4" s="965"/>
      <c r="L4" s="990"/>
      <c r="M4" s="965"/>
      <c r="N4" s="965"/>
      <c r="O4" s="965"/>
      <c r="P4" s="965"/>
      <c r="Q4" s="986" t="s">
        <v>156</v>
      </c>
      <c r="R4" s="940"/>
      <c r="S4" s="88">
        <f>H92</f>
        <v>0</v>
      </c>
    </row>
    <row r="5" spans="2:19" ht="21.7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951"/>
      <c r="Q5" s="952"/>
      <c r="R5" s="952"/>
      <c r="S5" s="320" t="s">
        <v>17</v>
      </c>
    </row>
    <row r="6" spans="2:19" ht="14.25" customHeight="1" x14ac:dyDescent="0.35">
      <c r="B6" s="14"/>
      <c r="C6" s="14"/>
      <c r="D6" s="9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"/>
      <c r="Q6" s="987"/>
      <c r="R6" s="988"/>
    </row>
    <row r="7" spans="2:19" ht="69.75" customHeight="1" thickBot="1" x14ac:dyDescent="0.4">
      <c r="B7" s="15" t="s">
        <v>22</v>
      </c>
      <c r="C7" s="931" t="s">
        <v>23</v>
      </c>
      <c r="D7" s="932"/>
      <c r="E7" s="16"/>
      <c r="F7" s="298" t="s">
        <v>154</v>
      </c>
      <c r="G7" s="16" t="s">
        <v>13</v>
      </c>
      <c r="H7" s="483" t="s">
        <v>26</v>
      </c>
      <c r="I7" s="243" t="s">
        <v>27</v>
      </c>
      <c r="J7" s="244" t="s">
        <v>146</v>
      </c>
      <c r="K7" s="28" t="s">
        <v>83</v>
      </c>
      <c r="L7" s="245" t="s">
        <v>28</v>
      </c>
      <c r="M7" s="20" t="s">
        <v>29</v>
      </c>
      <c r="N7" s="23" t="s">
        <v>32</v>
      </c>
      <c r="O7" s="413" t="s">
        <v>31</v>
      </c>
      <c r="P7" s="262" t="s">
        <v>147</v>
      </c>
      <c r="Q7" s="280" t="s">
        <v>153</v>
      </c>
      <c r="R7" s="89" t="s">
        <v>44</v>
      </c>
    </row>
    <row r="8" spans="2:19" ht="42.75" customHeight="1" thickBot="1" x14ac:dyDescent="0.4">
      <c r="B8" s="979" t="s">
        <v>231</v>
      </c>
      <c r="C8" s="954"/>
      <c r="D8" s="955"/>
      <c r="E8" s="954"/>
      <c r="F8" s="954"/>
      <c r="G8" s="955"/>
      <c r="H8" s="941"/>
      <c r="I8" s="942"/>
      <c r="J8" s="942"/>
      <c r="K8" s="942"/>
      <c r="L8" s="942"/>
      <c r="M8" s="942"/>
      <c r="N8" s="942"/>
      <c r="O8" s="942"/>
      <c r="P8" s="942"/>
      <c r="Q8" s="942"/>
      <c r="R8" s="943"/>
    </row>
    <row r="9" spans="2:19" ht="18" customHeight="1" thickTop="1" thickBot="1" x14ac:dyDescent="0.5">
      <c r="B9" s="34">
        <v>3001</v>
      </c>
      <c r="C9" s="484" t="s">
        <v>235</v>
      </c>
      <c r="D9" s="578" t="s">
        <v>169</v>
      </c>
      <c r="E9" s="124"/>
      <c r="F9" s="35">
        <v>1</v>
      </c>
      <c r="G9" s="36">
        <v>120</v>
      </c>
      <c r="H9" s="128"/>
      <c r="I9" s="254"/>
      <c r="J9" s="258"/>
      <c r="K9" s="250"/>
      <c r="L9" s="267"/>
      <c r="M9" s="246"/>
      <c r="N9" s="133"/>
      <c r="O9" s="263"/>
      <c r="P9" s="299"/>
      <c r="Q9" s="234">
        <f>(H9+I9+J9+K9+M9+L9+N9+O9+P9)*1</f>
        <v>0</v>
      </c>
      <c r="R9" s="38">
        <f>(H9+I9+J9+K9+L9+M9+N9+O9+P9)*G9</f>
        <v>0</v>
      </c>
    </row>
    <row r="10" spans="2:19" ht="18" customHeight="1" thickTop="1" thickBot="1" x14ac:dyDescent="0.5">
      <c r="B10" s="39">
        <v>3002</v>
      </c>
      <c r="C10" s="485" t="s">
        <v>234</v>
      </c>
      <c r="D10" s="579" t="s">
        <v>169</v>
      </c>
      <c r="E10" s="125"/>
      <c r="F10" s="41">
        <v>1</v>
      </c>
      <c r="G10" s="42">
        <v>160</v>
      </c>
      <c r="H10" s="137"/>
      <c r="I10" s="255"/>
      <c r="J10" s="259"/>
      <c r="K10" s="251"/>
      <c r="L10" s="268"/>
      <c r="M10" s="247"/>
      <c r="N10" s="142"/>
      <c r="O10" s="264"/>
      <c r="P10" s="300"/>
      <c r="Q10" s="234">
        <f t="shared" ref="Q10:Q23" si="0">(H10+I10+J10+K10+M10+L10+N10+O10+P10)*1</f>
        <v>0</v>
      </c>
      <c r="R10" s="38">
        <f t="shared" ref="R10:R24" si="1">(H10+I10+J10+K10+L10+M10+N10+O10+P10)*G10</f>
        <v>0</v>
      </c>
    </row>
    <row r="11" spans="2:19" ht="18" customHeight="1" thickTop="1" thickBot="1" x14ac:dyDescent="0.5">
      <c r="B11" s="43">
        <v>3003</v>
      </c>
      <c r="C11" s="105" t="s">
        <v>233</v>
      </c>
      <c r="D11" s="580" t="s">
        <v>169</v>
      </c>
      <c r="E11" s="46"/>
      <c r="F11" s="44">
        <v>1</v>
      </c>
      <c r="G11" s="45">
        <v>240</v>
      </c>
      <c r="H11" s="146"/>
      <c r="I11" s="256"/>
      <c r="J11" s="260"/>
      <c r="K11" s="252"/>
      <c r="L11" s="269"/>
      <c r="M11" s="248"/>
      <c r="N11" s="151"/>
      <c r="O11" s="265"/>
      <c r="P11" s="301"/>
      <c r="Q11" s="234">
        <f t="shared" si="0"/>
        <v>0</v>
      </c>
      <c r="R11" s="38">
        <f t="shared" si="1"/>
        <v>0</v>
      </c>
    </row>
    <row r="12" spans="2:19" ht="18" customHeight="1" thickTop="1" thickBot="1" x14ac:dyDescent="0.5">
      <c r="B12" s="39">
        <v>3004</v>
      </c>
      <c r="C12" s="103" t="s">
        <v>236</v>
      </c>
      <c r="D12" s="581" t="s">
        <v>169</v>
      </c>
      <c r="E12" s="125"/>
      <c r="F12" s="41">
        <v>1</v>
      </c>
      <c r="G12" s="48">
        <v>390</v>
      </c>
      <c r="H12" s="137"/>
      <c r="I12" s="255"/>
      <c r="J12" s="259"/>
      <c r="K12" s="251"/>
      <c r="L12" s="268"/>
      <c r="M12" s="247"/>
      <c r="N12" s="142"/>
      <c r="O12" s="264"/>
      <c r="P12" s="300"/>
      <c r="Q12" s="234">
        <f t="shared" si="0"/>
        <v>0</v>
      </c>
      <c r="R12" s="38">
        <f t="shared" si="1"/>
        <v>0</v>
      </c>
    </row>
    <row r="13" spans="2:19" ht="18" customHeight="1" thickTop="1" thickBot="1" x14ac:dyDescent="0.5">
      <c r="B13" s="39">
        <v>3005</v>
      </c>
      <c r="C13" s="104" t="s">
        <v>237</v>
      </c>
      <c r="D13" s="579" t="s">
        <v>169</v>
      </c>
      <c r="E13" s="125"/>
      <c r="F13" s="41">
        <v>1</v>
      </c>
      <c r="G13" s="48">
        <v>470</v>
      </c>
      <c r="H13" s="137"/>
      <c r="I13" s="255"/>
      <c r="J13" s="259"/>
      <c r="K13" s="251"/>
      <c r="L13" s="268"/>
      <c r="M13" s="247"/>
      <c r="N13" s="142"/>
      <c r="O13" s="264"/>
      <c r="P13" s="300"/>
      <c r="Q13" s="234">
        <f t="shared" si="0"/>
        <v>0</v>
      </c>
      <c r="R13" s="38">
        <f t="shared" si="1"/>
        <v>0</v>
      </c>
    </row>
    <row r="14" spans="2:19" ht="18" customHeight="1" thickTop="1" thickBot="1" x14ac:dyDescent="0.5">
      <c r="B14" s="43">
        <v>3006</v>
      </c>
      <c r="C14" s="105" t="s">
        <v>238</v>
      </c>
      <c r="D14" s="580" t="s">
        <v>169</v>
      </c>
      <c r="E14" s="46"/>
      <c r="F14" s="44">
        <v>1</v>
      </c>
      <c r="G14" s="45">
        <v>130</v>
      </c>
      <c r="H14" s="146"/>
      <c r="I14" s="256"/>
      <c r="J14" s="260"/>
      <c r="K14" s="252"/>
      <c r="L14" s="269"/>
      <c r="M14" s="248"/>
      <c r="N14" s="151"/>
      <c r="O14" s="265"/>
      <c r="P14" s="301"/>
      <c r="Q14" s="234">
        <f t="shared" si="0"/>
        <v>0</v>
      </c>
      <c r="R14" s="38">
        <f t="shared" si="1"/>
        <v>0</v>
      </c>
    </row>
    <row r="15" spans="2:19" ht="18" customHeight="1" thickTop="1" thickBot="1" x14ac:dyDescent="0.5">
      <c r="B15" s="39">
        <v>3007</v>
      </c>
      <c r="C15" s="103" t="s">
        <v>239</v>
      </c>
      <c r="D15" s="581" t="s">
        <v>169</v>
      </c>
      <c r="E15" s="125"/>
      <c r="F15" s="41">
        <v>1</v>
      </c>
      <c r="G15" s="48">
        <v>170</v>
      </c>
      <c r="H15" s="155"/>
      <c r="I15" s="255"/>
      <c r="J15" s="259"/>
      <c r="K15" s="251"/>
      <c r="L15" s="268"/>
      <c r="M15" s="247"/>
      <c r="N15" s="142"/>
      <c r="O15" s="264"/>
      <c r="P15" s="300"/>
      <c r="Q15" s="234">
        <f t="shared" si="0"/>
        <v>0</v>
      </c>
      <c r="R15" s="38">
        <f t="shared" si="1"/>
        <v>0</v>
      </c>
    </row>
    <row r="16" spans="2:19" ht="18" customHeight="1" thickTop="1" thickBot="1" x14ac:dyDescent="0.5">
      <c r="B16" s="50">
        <v>3008</v>
      </c>
      <c r="C16" s="485" t="s">
        <v>240</v>
      </c>
      <c r="D16" s="581" t="s">
        <v>169</v>
      </c>
      <c r="E16" s="126"/>
      <c r="F16" s="40">
        <v>1</v>
      </c>
      <c r="G16" s="51">
        <v>250</v>
      </c>
      <c r="H16" s="156"/>
      <c r="I16" s="257"/>
      <c r="J16" s="261"/>
      <c r="K16" s="253"/>
      <c r="L16" s="270"/>
      <c r="M16" s="249"/>
      <c r="N16" s="161"/>
      <c r="O16" s="266"/>
      <c r="P16" s="302"/>
      <c r="Q16" s="234">
        <f t="shared" si="0"/>
        <v>0</v>
      </c>
      <c r="R16" s="38">
        <f t="shared" si="1"/>
        <v>0</v>
      </c>
    </row>
    <row r="17" spans="2:18" ht="18" customHeight="1" thickTop="1" thickBot="1" x14ac:dyDescent="0.5">
      <c r="B17" s="43">
        <v>3009</v>
      </c>
      <c r="C17" s="105" t="s">
        <v>241</v>
      </c>
      <c r="D17" s="580" t="s">
        <v>169</v>
      </c>
      <c r="E17" s="46"/>
      <c r="F17" s="44">
        <v>1</v>
      </c>
      <c r="G17" s="45">
        <v>400</v>
      </c>
      <c r="H17" s="165"/>
      <c r="I17" s="256"/>
      <c r="J17" s="260"/>
      <c r="K17" s="252"/>
      <c r="L17" s="269"/>
      <c r="M17" s="248"/>
      <c r="N17" s="151"/>
      <c r="O17" s="265"/>
      <c r="P17" s="301"/>
      <c r="Q17" s="234">
        <f t="shared" si="0"/>
        <v>0</v>
      </c>
      <c r="R17" s="38">
        <f t="shared" si="1"/>
        <v>0</v>
      </c>
    </row>
    <row r="18" spans="2:18" ht="18" customHeight="1" thickTop="1" thickBot="1" x14ac:dyDescent="0.5">
      <c r="B18" s="52">
        <v>3010</v>
      </c>
      <c r="C18" s="103" t="s">
        <v>242</v>
      </c>
      <c r="D18" s="581" t="s">
        <v>169</v>
      </c>
      <c r="E18" s="125"/>
      <c r="F18" s="41">
        <v>1</v>
      </c>
      <c r="G18" s="48">
        <v>500</v>
      </c>
      <c r="H18" s="137"/>
      <c r="I18" s="255"/>
      <c r="J18" s="259"/>
      <c r="K18" s="251"/>
      <c r="L18" s="268"/>
      <c r="M18" s="247"/>
      <c r="N18" s="142"/>
      <c r="O18" s="264"/>
      <c r="P18" s="300"/>
      <c r="Q18" s="234">
        <f t="shared" si="0"/>
        <v>0</v>
      </c>
      <c r="R18" s="38">
        <f t="shared" si="1"/>
        <v>0</v>
      </c>
    </row>
    <row r="19" spans="2:18" ht="18" customHeight="1" thickTop="1" thickBot="1" x14ac:dyDescent="0.5">
      <c r="B19" s="50">
        <v>3011</v>
      </c>
      <c r="C19" s="104" t="s">
        <v>243</v>
      </c>
      <c r="D19" s="581" t="s">
        <v>169</v>
      </c>
      <c r="E19" s="126"/>
      <c r="F19" s="40">
        <v>1</v>
      </c>
      <c r="G19" s="51">
        <v>150</v>
      </c>
      <c r="H19" s="166"/>
      <c r="I19" s="257"/>
      <c r="J19" s="261"/>
      <c r="K19" s="253"/>
      <c r="L19" s="270"/>
      <c r="M19" s="249"/>
      <c r="N19" s="161"/>
      <c r="O19" s="266"/>
      <c r="P19" s="302"/>
      <c r="Q19" s="234">
        <f t="shared" si="0"/>
        <v>0</v>
      </c>
      <c r="R19" s="38">
        <f t="shared" si="1"/>
        <v>0</v>
      </c>
    </row>
    <row r="20" spans="2:18" ht="18" customHeight="1" thickTop="1" thickBot="1" x14ac:dyDescent="0.5">
      <c r="B20" s="43">
        <v>3012</v>
      </c>
      <c r="C20" s="105" t="s">
        <v>244</v>
      </c>
      <c r="D20" s="580" t="s">
        <v>169</v>
      </c>
      <c r="E20" s="46"/>
      <c r="F20" s="44">
        <v>1</v>
      </c>
      <c r="G20" s="45">
        <v>200</v>
      </c>
      <c r="H20" s="146"/>
      <c r="I20" s="256"/>
      <c r="J20" s="260"/>
      <c r="K20" s="252"/>
      <c r="L20" s="269"/>
      <c r="M20" s="248"/>
      <c r="N20" s="151"/>
      <c r="O20" s="265"/>
      <c r="P20" s="301"/>
      <c r="Q20" s="234">
        <f t="shared" si="0"/>
        <v>0</v>
      </c>
      <c r="R20" s="38">
        <f t="shared" si="1"/>
        <v>0</v>
      </c>
    </row>
    <row r="21" spans="2:18" ht="18" customHeight="1" thickTop="1" thickBot="1" x14ac:dyDescent="0.5">
      <c r="B21" s="39">
        <v>3013</v>
      </c>
      <c r="C21" s="103" t="s">
        <v>245</v>
      </c>
      <c r="D21" s="581" t="s">
        <v>169</v>
      </c>
      <c r="E21" s="125"/>
      <c r="F21" s="41">
        <v>1</v>
      </c>
      <c r="G21" s="48">
        <v>300</v>
      </c>
      <c r="H21" s="137"/>
      <c r="I21" s="255"/>
      <c r="J21" s="259"/>
      <c r="K21" s="251"/>
      <c r="L21" s="268"/>
      <c r="M21" s="247"/>
      <c r="N21" s="142"/>
      <c r="O21" s="264"/>
      <c r="P21" s="300"/>
      <c r="Q21" s="234">
        <f t="shared" si="0"/>
        <v>0</v>
      </c>
      <c r="R21" s="38">
        <f t="shared" si="1"/>
        <v>0</v>
      </c>
    </row>
    <row r="22" spans="2:18" ht="18" customHeight="1" thickTop="1" thickBot="1" x14ac:dyDescent="0.5">
      <c r="B22" s="50">
        <v>3014</v>
      </c>
      <c r="C22" s="104" t="s">
        <v>246</v>
      </c>
      <c r="D22" s="581" t="s">
        <v>169</v>
      </c>
      <c r="E22" s="126"/>
      <c r="F22" s="40">
        <v>1</v>
      </c>
      <c r="G22" s="51">
        <v>500</v>
      </c>
      <c r="H22" s="166"/>
      <c r="I22" s="257"/>
      <c r="J22" s="261"/>
      <c r="K22" s="253"/>
      <c r="L22" s="270"/>
      <c r="M22" s="249"/>
      <c r="N22" s="161"/>
      <c r="O22" s="266"/>
      <c r="P22" s="302"/>
      <c r="Q22" s="234">
        <f t="shared" si="0"/>
        <v>0</v>
      </c>
      <c r="R22" s="38">
        <f t="shared" si="1"/>
        <v>0</v>
      </c>
    </row>
    <row r="23" spans="2:18" ht="18" customHeight="1" thickTop="1" thickBot="1" x14ac:dyDescent="0.5">
      <c r="B23" s="43">
        <v>3015</v>
      </c>
      <c r="C23" s="105" t="s">
        <v>247</v>
      </c>
      <c r="D23" s="580" t="s">
        <v>169</v>
      </c>
      <c r="E23" s="46"/>
      <c r="F23" s="44">
        <v>1</v>
      </c>
      <c r="G23" s="45">
        <v>600</v>
      </c>
      <c r="H23" s="146"/>
      <c r="I23" s="256"/>
      <c r="J23" s="260"/>
      <c r="K23" s="252"/>
      <c r="L23" s="269"/>
      <c r="M23" s="248"/>
      <c r="N23" s="151"/>
      <c r="O23" s="265"/>
      <c r="P23" s="301"/>
      <c r="Q23" s="234">
        <f t="shared" si="0"/>
        <v>0</v>
      </c>
      <c r="R23" s="38">
        <f t="shared" si="1"/>
        <v>0</v>
      </c>
    </row>
    <row r="24" spans="2:18" ht="18" customHeight="1" thickTop="1" thickBot="1" x14ac:dyDescent="0.5">
      <c r="B24" s="284">
        <v>3016</v>
      </c>
      <c r="C24" s="486" t="s">
        <v>227</v>
      </c>
      <c r="D24" s="582" t="s">
        <v>169</v>
      </c>
      <c r="E24" s="285"/>
      <c r="F24" s="286">
        <v>15</v>
      </c>
      <c r="G24" s="287">
        <v>4500</v>
      </c>
      <c r="H24" s="288"/>
      <c r="I24" s="289"/>
      <c r="J24" s="290"/>
      <c r="K24" s="291"/>
      <c r="L24" s="292"/>
      <c r="M24" s="293"/>
      <c r="N24" s="294"/>
      <c r="O24" s="295"/>
      <c r="P24" s="303"/>
      <c r="Q24" s="296">
        <f>(H24+I24+J24+K24+M24+L24+N24+O24+P24)*15</f>
        <v>0</v>
      </c>
      <c r="R24" s="297">
        <f t="shared" si="1"/>
        <v>0</v>
      </c>
    </row>
    <row r="25" spans="2:18" ht="8" customHeight="1" thickTop="1" thickBot="1" x14ac:dyDescent="0.5">
      <c r="B25" s="308"/>
      <c r="C25" s="307"/>
      <c r="D25" s="405"/>
      <c r="E25" s="308"/>
      <c r="F25" s="308"/>
      <c r="G25" s="309"/>
      <c r="H25" s="310"/>
      <c r="I25" s="311"/>
      <c r="J25" s="312"/>
      <c r="K25" s="313"/>
      <c r="L25" s="314"/>
      <c r="M25" s="315"/>
      <c r="N25" s="316"/>
      <c r="O25" s="317"/>
      <c r="P25" s="318"/>
      <c r="Q25" s="319"/>
      <c r="R25" s="414"/>
    </row>
    <row r="26" spans="2:18" ht="18" customHeight="1" thickTop="1" thickBot="1" x14ac:dyDescent="0.5">
      <c r="B26" s="815">
        <v>3021</v>
      </c>
      <c r="C26" s="816" t="s">
        <v>248</v>
      </c>
      <c r="D26" s="605" t="s">
        <v>169</v>
      </c>
      <c r="E26" s="817"/>
      <c r="F26" s="818">
        <v>1</v>
      </c>
      <c r="G26" s="819">
        <v>108</v>
      </c>
      <c r="H26" s="304"/>
      <c r="I26" s="255"/>
      <c r="J26" s="259"/>
      <c r="K26" s="251"/>
      <c r="L26" s="268"/>
      <c r="M26" s="247"/>
      <c r="N26" s="142"/>
      <c r="O26" s="264"/>
      <c r="P26" s="300"/>
      <c r="Q26" s="305">
        <f>(H26+I26+J26+K26+M26+L26+N26+O26+P26)*1</f>
        <v>0</v>
      </c>
      <c r="R26" s="306">
        <f>(H26+I26+J26+K26+L26+M26+N26+O26+P26)*G26</f>
        <v>0</v>
      </c>
    </row>
    <row r="27" spans="2:18" ht="18" customHeight="1" thickTop="1" thickBot="1" x14ac:dyDescent="0.5">
      <c r="B27" s="820">
        <v>3022</v>
      </c>
      <c r="C27" s="821" t="s">
        <v>249</v>
      </c>
      <c r="D27" s="605" t="s">
        <v>169</v>
      </c>
      <c r="E27" s="817"/>
      <c r="F27" s="822">
        <v>1</v>
      </c>
      <c r="G27" s="823">
        <v>144</v>
      </c>
      <c r="H27" s="137"/>
      <c r="I27" s="255"/>
      <c r="J27" s="259"/>
      <c r="K27" s="251"/>
      <c r="L27" s="268"/>
      <c r="M27" s="247"/>
      <c r="N27" s="142"/>
      <c r="O27" s="264"/>
      <c r="P27" s="300"/>
      <c r="Q27" s="234">
        <f t="shared" ref="Q27:Q40" si="2">(H27+I27+J27+K27+M27+L27+N27+O27+P27)*1</f>
        <v>0</v>
      </c>
      <c r="R27" s="38">
        <f t="shared" ref="R27:R41" si="3">(H27+I27+J27+K27+L27+M27+N27+O27+P27)*G27</f>
        <v>0</v>
      </c>
    </row>
    <row r="28" spans="2:18" ht="18" customHeight="1" thickTop="1" thickBot="1" x14ac:dyDescent="0.5">
      <c r="B28" s="824">
        <v>3023</v>
      </c>
      <c r="C28" s="825" t="s">
        <v>250</v>
      </c>
      <c r="D28" s="826" t="s">
        <v>169</v>
      </c>
      <c r="E28" s="827"/>
      <c r="F28" s="828">
        <v>1</v>
      </c>
      <c r="G28" s="829">
        <v>216</v>
      </c>
      <c r="H28" s="146"/>
      <c r="I28" s="256"/>
      <c r="J28" s="260"/>
      <c r="K28" s="252"/>
      <c r="L28" s="269"/>
      <c r="M28" s="248"/>
      <c r="N28" s="151"/>
      <c r="O28" s="265"/>
      <c r="P28" s="301"/>
      <c r="Q28" s="234">
        <f t="shared" si="2"/>
        <v>0</v>
      </c>
      <c r="R28" s="38">
        <f t="shared" si="3"/>
        <v>0</v>
      </c>
    </row>
    <row r="29" spans="2:18" ht="18" customHeight="1" thickTop="1" thickBot="1" x14ac:dyDescent="0.5">
      <c r="B29" s="820">
        <v>3024</v>
      </c>
      <c r="C29" s="830" t="s">
        <v>251</v>
      </c>
      <c r="D29" s="605" t="s">
        <v>169</v>
      </c>
      <c r="E29" s="817"/>
      <c r="F29" s="822">
        <v>1</v>
      </c>
      <c r="G29" s="831">
        <v>351</v>
      </c>
      <c r="H29" s="137"/>
      <c r="I29" s="255"/>
      <c r="J29" s="259"/>
      <c r="K29" s="251"/>
      <c r="L29" s="268"/>
      <c r="M29" s="247"/>
      <c r="N29" s="142"/>
      <c r="O29" s="264"/>
      <c r="P29" s="300"/>
      <c r="Q29" s="234">
        <f t="shared" si="2"/>
        <v>0</v>
      </c>
      <c r="R29" s="38">
        <f t="shared" si="3"/>
        <v>0</v>
      </c>
    </row>
    <row r="30" spans="2:18" ht="18" customHeight="1" thickTop="1" thickBot="1" x14ac:dyDescent="0.5">
      <c r="B30" s="820">
        <v>3025</v>
      </c>
      <c r="C30" s="832" t="s">
        <v>252</v>
      </c>
      <c r="D30" s="605" t="s">
        <v>169</v>
      </c>
      <c r="E30" s="817"/>
      <c r="F30" s="822">
        <v>1</v>
      </c>
      <c r="G30" s="831">
        <v>423</v>
      </c>
      <c r="H30" s="137"/>
      <c r="I30" s="255"/>
      <c r="J30" s="259"/>
      <c r="K30" s="251"/>
      <c r="L30" s="268"/>
      <c r="M30" s="247"/>
      <c r="N30" s="142"/>
      <c r="O30" s="264"/>
      <c r="P30" s="300"/>
      <c r="Q30" s="234">
        <f t="shared" si="2"/>
        <v>0</v>
      </c>
      <c r="R30" s="38">
        <f t="shared" si="3"/>
        <v>0</v>
      </c>
    </row>
    <row r="31" spans="2:18" ht="18" customHeight="1" thickTop="1" thickBot="1" x14ac:dyDescent="0.5">
      <c r="B31" s="824">
        <v>3026</v>
      </c>
      <c r="C31" s="825" t="s">
        <v>253</v>
      </c>
      <c r="D31" s="826" t="s">
        <v>169</v>
      </c>
      <c r="E31" s="827"/>
      <c r="F31" s="828">
        <v>1</v>
      </c>
      <c r="G31" s="829">
        <v>117</v>
      </c>
      <c r="H31" s="146"/>
      <c r="I31" s="256"/>
      <c r="J31" s="260"/>
      <c r="K31" s="252"/>
      <c r="L31" s="269"/>
      <c r="M31" s="248"/>
      <c r="N31" s="151"/>
      <c r="O31" s="265"/>
      <c r="P31" s="301"/>
      <c r="Q31" s="234">
        <f t="shared" si="2"/>
        <v>0</v>
      </c>
      <c r="R31" s="38">
        <f t="shared" si="3"/>
        <v>0</v>
      </c>
    </row>
    <row r="32" spans="2:18" ht="18" customHeight="1" thickTop="1" thickBot="1" x14ac:dyDescent="0.5">
      <c r="B32" s="820">
        <v>3027</v>
      </c>
      <c r="C32" s="830" t="s">
        <v>254</v>
      </c>
      <c r="D32" s="605" t="s">
        <v>169</v>
      </c>
      <c r="E32" s="817"/>
      <c r="F32" s="822">
        <v>1</v>
      </c>
      <c r="G32" s="831">
        <v>153</v>
      </c>
      <c r="H32" s="155"/>
      <c r="I32" s="255"/>
      <c r="J32" s="259"/>
      <c r="K32" s="251"/>
      <c r="L32" s="268"/>
      <c r="M32" s="247"/>
      <c r="N32" s="142"/>
      <c r="O32" s="264"/>
      <c r="P32" s="300"/>
      <c r="Q32" s="234">
        <f t="shared" si="2"/>
        <v>0</v>
      </c>
      <c r="R32" s="38">
        <f t="shared" si="3"/>
        <v>0</v>
      </c>
    </row>
    <row r="33" spans="2:18" ht="18" customHeight="1" thickTop="1" thickBot="1" x14ac:dyDescent="0.5">
      <c r="B33" s="833">
        <v>3028</v>
      </c>
      <c r="C33" s="821" t="s">
        <v>255</v>
      </c>
      <c r="D33" s="605" t="s">
        <v>169</v>
      </c>
      <c r="E33" s="834"/>
      <c r="F33" s="835">
        <v>1</v>
      </c>
      <c r="G33" s="836">
        <v>225</v>
      </c>
      <c r="H33" s="156"/>
      <c r="I33" s="257"/>
      <c r="J33" s="261"/>
      <c r="K33" s="253"/>
      <c r="L33" s="270"/>
      <c r="M33" s="249"/>
      <c r="N33" s="161"/>
      <c r="O33" s="266"/>
      <c r="P33" s="302"/>
      <c r="Q33" s="234">
        <f t="shared" si="2"/>
        <v>0</v>
      </c>
      <c r="R33" s="38">
        <f t="shared" si="3"/>
        <v>0</v>
      </c>
    </row>
    <row r="34" spans="2:18" ht="18" customHeight="1" thickTop="1" thickBot="1" x14ac:dyDescent="0.5">
      <c r="B34" s="824">
        <v>3029</v>
      </c>
      <c r="C34" s="825" t="s">
        <v>256</v>
      </c>
      <c r="D34" s="826" t="s">
        <v>169</v>
      </c>
      <c r="E34" s="827"/>
      <c r="F34" s="828">
        <v>1</v>
      </c>
      <c r="G34" s="829">
        <v>360</v>
      </c>
      <c r="H34" s="165"/>
      <c r="I34" s="256"/>
      <c r="J34" s="260"/>
      <c r="K34" s="252"/>
      <c r="L34" s="269"/>
      <c r="M34" s="248"/>
      <c r="N34" s="151"/>
      <c r="O34" s="265"/>
      <c r="P34" s="301"/>
      <c r="Q34" s="234">
        <f t="shared" si="2"/>
        <v>0</v>
      </c>
      <c r="R34" s="38">
        <f t="shared" si="3"/>
        <v>0</v>
      </c>
    </row>
    <row r="35" spans="2:18" ht="18" customHeight="1" thickTop="1" thickBot="1" x14ac:dyDescent="0.5">
      <c r="B35" s="837">
        <v>3030</v>
      </c>
      <c r="C35" s="830" t="s">
        <v>257</v>
      </c>
      <c r="D35" s="605" t="s">
        <v>169</v>
      </c>
      <c r="E35" s="817"/>
      <c r="F35" s="822">
        <v>1</v>
      </c>
      <c r="G35" s="831">
        <v>450</v>
      </c>
      <c r="H35" s="137"/>
      <c r="I35" s="255"/>
      <c r="J35" s="259"/>
      <c r="K35" s="251"/>
      <c r="L35" s="268"/>
      <c r="M35" s="247"/>
      <c r="N35" s="142"/>
      <c r="O35" s="264"/>
      <c r="P35" s="300"/>
      <c r="Q35" s="234">
        <f t="shared" si="2"/>
        <v>0</v>
      </c>
      <c r="R35" s="38">
        <f t="shared" si="3"/>
        <v>0</v>
      </c>
    </row>
    <row r="36" spans="2:18" ht="18" customHeight="1" thickTop="1" thickBot="1" x14ac:dyDescent="0.5">
      <c r="B36" s="833">
        <v>3031</v>
      </c>
      <c r="C36" s="832" t="s">
        <v>258</v>
      </c>
      <c r="D36" s="605" t="s">
        <v>169</v>
      </c>
      <c r="E36" s="834"/>
      <c r="F36" s="835">
        <v>1</v>
      </c>
      <c r="G36" s="836">
        <v>135</v>
      </c>
      <c r="H36" s="166"/>
      <c r="I36" s="257"/>
      <c r="J36" s="261"/>
      <c r="K36" s="253"/>
      <c r="L36" s="270"/>
      <c r="M36" s="249"/>
      <c r="N36" s="161"/>
      <c r="O36" s="266"/>
      <c r="P36" s="302"/>
      <c r="Q36" s="234">
        <f t="shared" si="2"/>
        <v>0</v>
      </c>
      <c r="R36" s="38">
        <f t="shared" si="3"/>
        <v>0</v>
      </c>
    </row>
    <row r="37" spans="2:18" ht="18" customHeight="1" thickTop="1" thickBot="1" x14ac:dyDescent="0.5">
      <c r="B37" s="824">
        <v>3032</v>
      </c>
      <c r="C37" s="825" t="s">
        <v>259</v>
      </c>
      <c r="D37" s="826" t="s">
        <v>169</v>
      </c>
      <c r="E37" s="827"/>
      <c r="F37" s="828">
        <v>1</v>
      </c>
      <c r="G37" s="829">
        <v>180</v>
      </c>
      <c r="H37" s="146"/>
      <c r="I37" s="256"/>
      <c r="J37" s="260"/>
      <c r="K37" s="252"/>
      <c r="L37" s="269"/>
      <c r="M37" s="248"/>
      <c r="N37" s="151"/>
      <c r="O37" s="265"/>
      <c r="P37" s="301"/>
      <c r="Q37" s="234">
        <f t="shared" si="2"/>
        <v>0</v>
      </c>
      <c r="R37" s="38">
        <f t="shared" si="3"/>
        <v>0</v>
      </c>
    </row>
    <row r="38" spans="2:18" ht="18" customHeight="1" thickTop="1" thickBot="1" x14ac:dyDescent="0.5">
      <c r="B38" s="820">
        <v>3033</v>
      </c>
      <c r="C38" s="830" t="s">
        <v>260</v>
      </c>
      <c r="D38" s="605" t="s">
        <v>169</v>
      </c>
      <c r="E38" s="817"/>
      <c r="F38" s="822">
        <v>1</v>
      </c>
      <c r="G38" s="831">
        <v>270</v>
      </c>
      <c r="H38" s="137"/>
      <c r="I38" s="255"/>
      <c r="J38" s="259"/>
      <c r="K38" s="251"/>
      <c r="L38" s="268"/>
      <c r="M38" s="247"/>
      <c r="N38" s="142"/>
      <c r="O38" s="264"/>
      <c r="P38" s="300"/>
      <c r="Q38" s="234">
        <f t="shared" si="2"/>
        <v>0</v>
      </c>
      <c r="R38" s="38">
        <f t="shared" si="3"/>
        <v>0</v>
      </c>
    </row>
    <row r="39" spans="2:18" ht="18" customHeight="1" thickTop="1" thickBot="1" x14ac:dyDescent="0.5">
      <c r="B39" s="833">
        <v>3034</v>
      </c>
      <c r="C39" s="832" t="s">
        <v>261</v>
      </c>
      <c r="D39" s="605" t="s">
        <v>169</v>
      </c>
      <c r="E39" s="834"/>
      <c r="F39" s="835">
        <v>1</v>
      </c>
      <c r="G39" s="836">
        <v>450</v>
      </c>
      <c r="H39" s="166"/>
      <c r="I39" s="257"/>
      <c r="J39" s="261"/>
      <c r="K39" s="253"/>
      <c r="L39" s="270"/>
      <c r="M39" s="249"/>
      <c r="N39" s="161"/>
      <c r="O39" s="266"/>
      <c r="P39" s="302"/>
      <c r="Q39" s="234">
        <f t="shared" si="2"/>
        <v>0</v>
      </c>
      <c r="R39" s="38">
        <f t="shared" si="3"/>
        <v>0</v>
      </c>
    </row>
    <row r="40" spans="2:18" ht="18" customHeight="1" thickTop="1" thickBot="1" x14ac:dyDescent="0.5">
      <c r="B40" s="824">
        <v>3035</v>
      </c>
      <c r="C40" s="825" t="s">
        <v>262</v>
      </c>
      <c r="D40" s="826" t="s">
        <v>169</v>
      </c>
      <c r="E40" s="827"/>
      <c r="F40" s="828">
        <v>1</v>
      </c>
      <c r="G40" s="829">
        <v>540</v>
      </c>
      <c r="H40" s="146"/>
      <c r="I40" s="256"/>
      <c r="J40" s="260"/>
      <c r="K40" s="252"/>
      <c r="L40" s="269"/>
      <c r="M40" s="248"/>
      <c r="N40" s="151"/>
      <c r="O40" s="265"/>
      <c r="P40" s="301"/>
      <c r="Q40" s="234">
        <f t="shared" si="2"/>
        <v>0</v>
      </c>
      <c r="R40" s="38">
        <f t="shared" si="3"/>
        <v>0</v>
      </c>
    </row>
    <row r="41" spans="2:18" ht="18" customHeight="1" thickTop="1" thickBot="1" x14ac:dyDescent="0.5">
      <c r="B41" s="860">
        <v>3036</v>
      </c>
      <c r="C41" s="861" t="s">
        <v>228</v>
      </c>
      <c r="D41" s="862" t="s">
        <v>169</v>
      </c>
      <c r="E41" s="863"/>
      <c r="F41" s="864">
        <v>15</v>
      </c>
      <c r="G41" s="865">
        <v>4050</v>
      </c>
      <c r="H41" s="406"/>
      <c r="I41" s="322"/>
      <c r="J41" s="407"/>
      <c r="K41" s="408"/>
      <c r="L41" s="409"/>
      <c r="M41" s="410"/>
      <c r="N41" s="172"/>
      <c r="O41" s="411"/>
      <c r="P41" s="412"/>
      <c r="Q41" s="487">
        <f>(H41+I41+J41+K41+M41+L41+N41+O41+P41)*15</f>
        <v>0</v>
      </c>
      <c r="R41" s="65">
        <f t="shared" si="3"/>
        <v>0</v>
      </c>
    </row>
    <row r="42" spans="2:18" ht="18" customHeight="1" thickTop="1" thickBot="1" x14ac:dyDescent="0.4">
      <c r="D42" s="123"/>
    </row>
    <row r="43" spans="2:18" ht="42.75" customHeight="1" thickTop="1" thickBot="1" x14ac:dyDescent="0.4">
      <c r="B43" s="1094" t="s">
        <v>330</v>
      </c>
      <c r="C43" s="1095"/>
      <c r="D43" s="1095"/>
      <c r="E43" s="1095"/>
      <c r="F43" s="1095"/>
      <c r="G43" s="1095"/>
      <c r="H43" s="1096"/>
      <c r="I43" s="1095"/>
      <c r="J43" s="1095"/>
      <c r="K43" s="1095"/>
      <c r="L43" s="1095"/>
      <c r="M43" s="1095"/>
      <c r="N43" s="1095"/>
      <c r="O43" s="1095"/>
      <c r="P43" s="1095"/>
      <c r="Q43" s="1095"/>
      <c r="R43" s="1097"/>
    </row>
    <row r="44" spans="2:18" ht="18" customHeight="1" thickTop="1" thickBot="1" x14ac:dyDescent="0.5">
      <c r="B44" s="34">
        <v>3101</v>
      </c>
      <c r="C44" s="484" t="s">
        <v>331</v>
      </c>
      <c r="D44" s="578" t="s">
        <v>169</v>
      </c>
      <c r="E44" s="124"/>
      <c r="F44" s="35">
        <v>7</v>
      </c>
      <c r="G44" s="36">
        <v>450</v>
      </c>
      <c r="H44" s="128"/>
      <c r="I44" s="254"/>
      <c r="J44" s="258"/>
      <c r="K44" s="250"/>
      <c r="L44" s="267"/>
      <c r="M44" s="246"/>
      <c r="N44" s="133"/>
      <c r="O44" s="263"/>
      <c r="P44" s="299"/>
      <c r="Q44" s="234">
        <f>(H44+I44+J44+K44+M44+L44+N44+O44+P44)*7</f>
        <v>0</v>
      </c>
      <c r="R44" s="38">
        <f>(H44+I44+J44+K44+L44+M44+N44+O44+P44)*G44</f>
        <v>0</v>
      </c>
    </row>
    <row r="45" spans="2:18" ht="18" customHeight="1" thickTop="1" thickBot="1" x14ac:dyDescent="0.5">
      <c r="B45" s="39">
        <v>3102</v>
      </c>
      <c r="C45" s="485" t="s">
        <v>332</v>
      </c>
      <c r="D45" s="579" t="s">
        <v>169</v>
      </c>
      <c r="E45" s="125"/>
      <c r="F45" s="41">
        <v>1</v>
      </c>
      <c r="G45" s="42">
        <v>170</v>
      </c>
      <c r="H45" s="137"/>
      <c r="I45" s="255"/>
      <c r="J45" s="259"/>
      <c r="K45" s="251"/>
      <c r="L45" s="268"/>
      <c r="M45" s="247"/>
      <c r="N45" s="142"/>
      <c r="O45" s="264"/>
      <c r="P45" s="300"/>
      <c r="Q45" s="234">
        <f t="shared" ref="Q45:Q58" si="4">(H45+I45+J45+K45+M45+L45+N45+O45+P45)*1</f>
        <v>0</v>
      </c>
      <c r="R45" s="38">
        <f t="shared" ref="R45:R62" si="5">(H45+I45+J45+K45+L45+M45+N45+O45+P45)*G45</f>
        <v>0</v>
      </c>
    </row>
    <row r="46" spans="2:18" ht="18" customHeight="1" thickTop="1" thickBot="1" x14ac:dyDescent="0.5">
      <c r="B46" s="43">
        <v>3103</v>
      </c>
      <c r="C46" s="105" t="s">
        <v>333</v>
      </c>
      <c r="D46" s="580" t="s">
        <v>169</v>
      </c>
      <c r="E46" s="46"/>
      <c r="F46" s="44">
        <v>1</v>
      </c>
      <c r="G46" s="45">
        <v>230</v>
      </c>
      <c r="H46" s="146"/>
      <c r="I46" s="256"/>
      <c r="J46" s="260"/>
      <c r="K46" s="252"/>
      <c r="L46" s="269"/>
      <c r="M46" s="248"/>
      <c r="N46" s="151"/>
      <c r="O46" s="265"/>
      <c r="P46" s="301"/>
      <c r="Q46" s="234">
        <f t="shared" si="4"/>
        <v>0</v>
      </c>
      <c r="R46" s="38">
        <f t="shared" si="5"/>
        <v>0</v>
      </c>
    </row>
    <row r="47" spans="2:18" ht="18" customHeight="1" thickTop="1" thickBot="1" x14ac:dyDescent="0.5">
      <c r="B47" s="39">
        <v>3104</v>
      </c>
      <c r="C47" s="103" t="s">
        <v>334</v>
      </c>
      <c r="D47" s="581" t="s">
        <v>169</v>
      </c>
      <c r="E47" s="125"/>
      <c r="F47" s="41">
        <v>1</v>
      </c>
      <c r="G47" s="48">
        <v>290</v>
      </c>
      <c r="H47" s="137"/>
      <c r="I47" s="255"/>
      <c r="J47" s="259"/>
      <c r="K47" s="251"/>
      <c r="L47" s="268"/>
      <c r="M47" s="247"/>
      <c r="N47" s="142"/>
      <c r="O47" s="264"/>
      <c r="P47" s="300"/>
      <c r="Q47" s="234">
        <f t="shared" si="4"/>
        <v>0</v>
      </c>
      <c r="R47" s="38">
        <f t="shared" si="5"/>
        <v>0</v>
      </c>
    </row>
    <row r="48" spans="2:18" ht="18" customHeight="1" thickTop="1" thickBot="1" x14ac:dyDescent="0.5">
      <c r="B48" s="39">
        <v>3105</v>
      </c>
      <c r="C48" s="104" t="s">
        <v>335</v>
      </c>
      <c r="D48" s="579" t="s">
        <v>169</v>
      </c>
      <c r="E48" s="125"/>
      <c r="F48" s="41">
        <v>1</v>
      </c>
      <c r="G48" s="48">
        <v>370</v>
      </c>
      <c r="H48" s="137"/>
      <c r="I48" s="255"/>
      <c r="J48" s="259"/>
      <c r="K48" s="251"/>
      <c r="L48" s="268"/>
      <c r="M48" s="247"/>
      <c r="N48" s="142"/>
      <c r="O48" s="264"/>
      <c r="P48" s="300"/>
      <c r="Q48" s="234">
        <f t="shared" si="4"/>
        <v>0</v>
      </c>
      <c r="R48" s="38">
        <f t="shared" si="5"/>
        <v>0</v>
      </c>
    </row>
    <row r="49" spans="2:18" ht="18" customHeight="1" thickTop="1" thickBot="1" x14ac:dyDescent="0.5">
      <c r="B49" s="43">
        <v>3106</v>
      </c>
      <c r="C49" s="737" t="s">
        <v>336</v>
      </c>
      <c r="D49" s="580" t="s">
        <v>169</v>
      </c>
      <c r="E49" s="46"/>
      <c r="F49" s="44">
        <v>11</v>
      </c>
      <c r="G49" s="45">
        <v>1500</v>
      </c>
      <c r="H49" s="146"/>
      <c r="I49" s="256"/>
      <c r="J49" s="260"/>
      <c r="K49" s="252"/>
      <c r="L49" s="269"/>
      <c r="M49" s="248"/>
      <c r="N49" s="151"/>
      <c r="O49" s="265"/>
      <c r="P49" s="301"/>
      <c r="Q49" s="234">
        <f>(H49+I49+J49+K49+M49+L49+N49+O49+P49)*11</f>
        <v>0</v>
      </c>
      <c r="R49" s="38">
        <f t="shared" si="5"/>
        <v>0</v>
      </c>
    </row>
    <row r="50" spans="2:18" ht="18" customHeight="1" thickTop="1" thickBot="1" x14ac:dyDescent="0.5">
      <c r="B50" s="39">
        <v>3107</v>
      </c>
      <c r="C50" s="103" t="s">
        <v>337</v>
      </c>
      <c r="D50" s="581" t="s">
        <v>169</v>
      </c>
      <c r="E50" s="125"/>
      <c r="F50" s="41">
        <v>7</v>
      </c>
      <c r="G50" s="48">
        <v>500</v>
      </c>
      <c r="H50" s="155"/>
      <c r="I50" s="255"/>
      <c r="J50" s="259"/>
      <c r="K50" s="251"/>
      <c r="L50" s="268"/>
      <c r="M50" s="247"/>
      <c r="N50" s="142"/>
      <c r="O50" s="264"/>
      <c r="P50" s="300"/>
      <c r="Q50" s="234">
        <f>(H50+I50+J50+K50+M50+L50+N50+O50+P50)*7</f>
        <v>0</v>
      </c>
      <c r="R50" s="38">
        <f t="shared" si="5"/>
        <v>0</v>
      </c>
    </row>
    <row r="51" spans="2:18" ht="18" customHeight="1" thickTop="1" thickBot="1" x14ac:dyDescent="0.5">
      <c r="B51" s="50">
        <v>3108</v>
      </c>
      <c r="C51" s="485" t="s">
        <v>338</v>
      </c>
      <c r="D51" s="581" t="s">
        <v>169</v>
      </c>
      <c r="E51" s="126"/>
      <c r="F51" s="40">
        <v>1</v>
      </c>
      <c r="G51" s="51">
        <v>180</v>
      </c>
      <c r="H51" s="156"/>
      <c r="I51" s="257"/>
      <c r="J51" s="261"/>
      <c r="K51" s="253"/>
      <c r="L51" s="270"/>
      <c r="M51" s="249"/>
      <c r="N51" s="161"/>
      <c r="O51" s="266"/>
      <c r="P51" s="302"/>
      <c r="Q51" s="234">
        <f t="shared" si="4"/>
        <v>0</v>
      </c>
      <c r="R51" s="38">
        <f t="shared" si="5"/>
        <v>0</v>
      </c>
    </row>
    <row r="52" spans="2:18" ht="18" customHeight="1" thickTop="1" thickBot="1" x14ac:dyDescent="0.5">
      <c r="B52" s="43">
        <v>3109</v>
      </c>
      <c r="C52" s="105" t="s">
        <v>339</v>
      </c>
      <c r="D52" s="580" t="s">
        <v>169</v>
      </c>
      <c r="E52" s="46"/>
      <c r="F52" s="44">
        <v>1</v>
      </c>
      <c r="G52" s="45">
        <v>240</v>
      </c>
      <c r="H52" s="165"/>
      <c r="I52" s="256"/>
      <c r="J52" s="260"/>
      <c r="K52" s="252"/>
      <c r="L52" s="269"/>
      <c r="M52" s="248"/>
      <c r="N52" s="151"/>
      <c r="O52" s="265"/>
      <c r="P52" s="301"/>
      <c r="Q52" s="234">
        <f t="shared" si="4"/>
        <v>0</v>
      </c>
      <c r="R52" s="38">
        <f t="shared" si="5"/>
        <v>0</v>
      </c>
    </row>
    <row r="53" spans="2:18" ht="18" customHeight="1" thickTop="1" thickBot="1" x14ac:dyDescent="0.5">
      <c r="B53" s="52">
        <v>3110</v>
      </c>
      <c r="C53" s="103" t="s">
        <v>340</v>
      </c>
      <c r="D53" s="581" t="s">
        <v>169</v>
      </c>
      <c r="E53" s="125"/>
      <c r="F53" s="41">
        <v>1</v>
      </c>
      <c r="G53" s="48">
        <v>310</v>
      </c>
      <c r="H53" s="137"/>
      <c r="I53" s="255"/>
      <c r="J53" s="259"/>
      <c r="K53" s="251"/>
      <c r="L53" s="268"/>
      <c r="M53" s="247"/>
      <c r="N53" s="142"/>
      <c r="O53" s="264"/>
      <c r="P53" s="300"/>
      <c r="Q53" s="234">
        <f t="shared" si="4"/>
        <v>0</v>
      </c>
      <c r="R53" s="38">
        <f t="shared" si="5"/>
        <v>0</v>
      </c>
    </row>
    <row r="54" spans="2:18" ht="18" customHeight="1" thickTop="1" thickBot="1" x14ac:dyDescent="0.5">
      <c r="B54" s="50">
        <v>3111</v>
      </c>
      <c r="C54" s="104" t="s">
        <v>341</v>
      </c>
      <c r="D54" s="581" t="s">
        <v>169</v>
      </c>
      <c r="E54" s="126"/>
      <c r="F54" s="40">
        <v>1</v>
      </c>
      <c r="G54" s="51">
        <v>400</v>
      </c>
      <c r="H54" s="166"/>
      <c r="I54" s="257"/>
      <c r="J54" s="261"/>
      <c r="K54" s="253"/>
      <c r="L54" s="270"/>
      <c r="M54" s="249"/>
      <c r="N54" s="161"/>
      <c r="O54" s="266"/>
      <c r="P54" s="302"/>
      <c r="Q54" s="234">
        <f t="shared" si="4"/>
        <v>0</v>
      </c>
      <c r="R54" s="38">
        <f t="shared" si="5"/>
        <v>0</v>
      </c>
    </row>
    <row r="55" spans="2:18" ht="18" customHeight="1" thickTop="1" thickBot="1" x14ac:dyDescent="0.5">
      <c r="B55" s="43">
        <v>3112</v>
      </c>
      <c r="C55" s="105" t="s">
        <v>342</v>
      </c>
      <c r="D55" s="580" t="s">
        <v>169</v>
      </c>
      <c r="E55" s="46"/>
      <c r="F55" s="44">
        <v>11</v>
      </c>
      <c r="G55" s="45">
        <v>1650</v>
      </c>
      <c r="H55" s="146"/>
      <c r="I55" s="256"/>
      <c r="J55" s="260"/>
      <c r="K55" s="252"/>
      <c r="L55" s="269"/>
      <c r="M55" s="248"/>
      <c r="N55" s="151"/>
      <c r="O55" s="265"/>
      <c r="P55" s="301"/>
      <c r="Q55" s="234">
        <f>(H55+I55+J55+K55+M55+L55+N55+O55+P55)*11</f>
        <v>0</v>
      </c>
      <c r="R55" s="38">
        <f t="shared" si="5"/>
        <v>0</v>
      </c>
    </row>
    <row r="56" spans="2:18" ht="18" customHeight="1" thickTop="1" thickBot="1" x14ac:dyDescent="0.5">
      <c r="B56" s="39">
        <v>3113</v>
      </c>
      <c r="C56" s="103" t="s">
        <v>344</v>
      </c>
      <c r="D56" s="581" t="s">
        <v>169</v>
      </c>
      <c r="E56" s="125"/>
      <c r="F56" s="41">
        <v>7</v>
      </c>
      <c r="G56" s="48">
        <v>550</v>
      </c>
      <c r="H56" s="137"/>
      <c r="I56" s="255"/>
      <c r="J56" s="259"/>
      <c r="K56" s="251"/>
      <c r="L56" s="268"/>
      <c r="M56" s="247"/>
      <c r="N56" s="142"/>
      <c r="O56" s="264"/>
      <c r="P56" s="300"/>
      <c r="Q56" s="234">
        <f>(H56+I56+J56+K56+M56+L56+N56+O56+P56)*7</f>
        <v>0</v>
      </c>
      <c r="R56" s="38">
        <f t="shared" si="5"/>
        <v>0</v>
      </c>
    </row>
    <row r="57" spans="2:18" ht="18" customHeight="1" thickTop="1" thickBot="1" x14ac:dyDescent="0.5">
      <c r="B57" s="50">
        <v>3114</v>
      </c>
      <c r="C57" s="104" t="s">
        <v>345</v>
      </c>
      <c r="D57" s="581" t="s">
        <v>169</v>
      </c>
      <c r="E57" s="126"/>
      <c r="F57" s="40">
        <v>1</v>
      </c>
      <c r="G57" s="51">
        <v>200</v>
      </c>
      <c r="H57" s="166"/>
      <c r="I57" s="257"/>
      <c r="J57" s="261"/>
      <c r="K57" s="253"/>
      <c r="L57" s="270"/>
      <c r="M57" s="249"/>
      <c r="N57" s="161"/>
      <c r="O57" s="266"/>
      <c r="P57" s="302"/>
      <c r="Q57" s="234">
        <f t="shared" si="4"/>
        <v>0</v>
      </c>
      <c r="R57" s="38">
        <f t="shared" si="5"/>
        <v>0</v>
      </c>
    </row>
    <row r="58" spans="2:18" ht="18" customHeight="1" thickTop="1" thickBot="1" x14ac:dyDescent="0.5">
      <c r="B58" s="43">
        <v>3115</v>
      </c>
      <c r="C58" s="105" t="s">
        <v>346</v>
      </c>
      <c r="D58" s="580" t="s">
        <v>169</v>
      </c>
      <c r="E58" s="46"/>
      <c r="F58" s="44">
        <v>1</v>
      </c>
      <c r="G58" s="45">
        <v>290</v>
      </c>
      <c r="H58" s="146"/>
      <c r="I58" s="256"/>
      <c r="J58" s="260"/>
      <c r="K58" s="252"/>
      <c r="L58" s="269"/>
      <c r="M58" s="248"/>
      <c r="N58" s="151"/>
      <c r="O58" s="265"/>
      <c r="P58" s="301"/>
      <c r="Q58" s="234">
        <f t="shared" si="4"/>
        <v>0</v>
      </c>
      <c r="R58" s="38">
        <f t="shared" si="5"/>
        <v>0</v>
      </c>
    </row>
    <row r="59" spans="2:18" ht="18" customHeight="1" thickTop="1" thickBot="1" x14ac:dyDescent="0.5">
      <c r="B59" s="52">
        <v>3116</v>
      </c>
      <c r="C59" s="103" t="s">
        <v>343</v>
      </c>
      <c r="D59" s="746" t="s">
        <v>169</v>
      </c>
      <c r="E59" s="125"/>
      <c r="F59" s="282">
        <v>1</v>
      </c>
      <c r="G59" s="740">
        <v>360</v>
      </c>
      <c r="H59" s="742"/>
      <c r="I59" s="255"/>
      <c r="J59" s="259"/>
      <c r="K59" s="251"/>
      <c r="L59" s="268"/>
      <c r="M59" s="247"/>
      <c r="N59" s="142"/>
      <c r="O59" s="264"/>
      <c r="P59" s="743"/>
      <c r="Q59" s="487">
        <f>(H59+I59+J59+K59+M59+L59+N59+O59+P59)*1</f>
        <v>0</v>
      </c>
      <c r="R59" s="744">
        <f t="shared" si="5"/>
        <v>0</v>
      </c>
    </row>
    <row r="60" spans="2:18" ht="18" customHeight="1" thickTop="1" thickBot="1" x14ac:dyDescent="0.5">
      <c r="B60" s="739">
        <v>3117</v>
      </c>
      <c r="C60" s="104" t="s">
        <v>347</v>
      </c>
      <c r="D60" s="747" t="s">
        <v>169</v>
      </c>
      <c r="E60" s="126"/>
      <c r="F60" s="40">
        <v>1</v>
      </c>
      <c r="G60" s="741">
        <v>470</v>
      </c>
      <c r="H60" s="156"/>
      <c r="I60" s="257"/>
      <c r="J60" s="261"/>
      <c r="K60" s="253"/>
      <c r="L60" s="270"/>
      <c r="M60" s="249"/>
      <c r="N60" s="161"/>
      <c r="O60" s="266"/>
      <c r="P60" s="302"/>
      <c r="Q60" s="487">
        <f>(H60+I60+J60+K60+M60+L60+N60+O60+P60)*1</f>
        <v>0</v>
      </c>
      <c r="R60" s="744">
        <f t="shared" si="5"/>
        <v>0</v>
      </c>
    </row>
    <row r="61" spans="2:18" ht="18" customHeight="1" thickTop="1" thickBot="1" x14ac:dyDescent="0.5">
      <c r="B61" s="762">
        <v>3118</v>
      </c>
      <c r="C61" s="763" t="s">
        <v>348</v>
      </c>
      <c r="D61" s="764" t="s">
        <v>169</v>
      </c>
      <c r="E61" s="765"/>
      <c r="F61" s="766">
        <v>11</v>
      </c>
      <c r="G61" s="767">
        <v>1850</v>
      </c>
      <c r="H61" s="768"/>
      <c r="I61" s="769"/>
      <c r="J61" s="770"/>
      <c r="K61" s="771"/>
      <c r="L61" s="772"/>
      <c r="M61" s="773"/>
      <c r="N61" s="774"/>
      <c r="O61" s="775"/>
      <c r="P61" s="776"/>
      <c r="Q61" s="487">
        <f>(H61+I61+J61+K61+M61+L61+N61+O61+P61)*11</f>
        <v>0</v>
      </c>
      <c r="R61" s="744">
        <f t="shared" si="5"/>
        <v>0</v>
      </c>
    </row>
    <row r="62" spans="2:18" ht="18" customHeight="1" thickTop="1" thickBot="1" x14ac:dyDescent="0.5">
      <c r="B62" s="748">
        <v>3119</v>
      </c>
      <c r="C62" s="749" t="s">
        <v>362</v>
      </c>
      <c r="D62" s="738" t="s">
        <v>169</v>
      </c>
      <c r="E62" s="750"/>
      <c r="F62" s="751">
        <v>33</v>
      </c>
      <c r="G62" s="752">
        <v>5000</v>
      </c>
      <c r="H62" s="753"/>
      <c r="I62" s="754"/>
      <c r="J62" s="755"/>
      <c r="K62" s="756"/>
      <c r="L62" s="757"/>
      <c r="M62" s="758"/>
      <c r="N62" s="759"/>
      <c r="O62" s="760"/>
      <c r="P62" s="761"/>
      <c r="Q62" s="487">
        <f>(H62+I62+J62+K62+M62+L62+N62+O62+P62)*33</f>
        <v>0</v>
      </c>
      <c r="R62" s="745">
        <f t="shared" si="5"/>
        <v>0</v>
      </c>
    </row>
    <row r="63" spans="2:18" ht="8" customHeight="1" thickTop="1" thickBot="1" x14ac:dyDescent="0.5">
      <c r="B63" s="308"/>
      <c r="C63" s="307"/>
      <c r="D63" s="405"/>
      <c r="E63" s="308"/>
      <c r="F63" s="308"/>
      <c r="G63" s="309"/>
      <c r="H63" s="310"/>
      <c r="I63" s="311"/>
      <c r="J63" s="312"/>
      <c r="K63" s="313"/>
      <c r="L63" s="314"/>
      <c r="M63" s="315"/>
      <c r="N63" s="316"/>
      <c r="O63" s="317"/>
      <c r="P63" s="318"/>
      <c r="Q63" s="319"/>
      <c r="R63" s="414"/>
    </row>
    <row r="64" spans="2:18" ht="18" customHeight="1" thickTop="1" thickBot="1" x14ac:dyDescent="0.5">
      <c r="B64" s="815">
        <v>3121</v>
      </c>
      <c r="C64" s="816" t="s">
        <v>349</v>
      </c>
      <c r="D64" s="605" t="s">
        <v>169</v>
      </c>
      <c r="E64" s="817"/>
      <c r="F64" s="818">
        <v>7</v>
      </c>
      <c r="G64" s="819">
        <v>405</v>
      </c>
      <c r="H64" s="304"/>
      <c r="I64" s="255"/>
      <c r="J64" s="259"/>
      <c r="K64" s="251"/>
      <c r="L64" s="268"/>
      <c r="M64" s="247"/>
      <c r="N64" s="142"/>
      <c r="O64" s="264"/>
      <c r="P64" s="300"/>
      <c r="Q64" s="305">
        <f>(H64+I64+J64+K64+M64+L64+N64+O64+P64)*7</f>
        <v>0</v>
      </c>
      <c r="R64" s="306">
        <f>(H64+I64+J64+K64+L64+M64+N64+O64+P64)*G64</f>
        <v>0</v>
      </c>
    </row>
    <row r="65" spans="2:18" ht="18" customHeight="1" thickTop="1" thickBot="1" x14ac:dyDescent="0.5">
      <c r="B65" s="820">
        <v>3122</v>
      </c>
      <c r="C65" s="821" t="s">
        <v>350</v>
      </c>
      <c r="D65" s="605" t="s">
        <v>169</v>
      </c>
      <c r="E65" s="817"/>
      <c r="F65" s="822">
        <v>1</v>
      </c>
      <c r="G65" s="823">
        <v>153</v>
      </c>
      <c r="H65" s="137"/>
      <c r="I65" s="255"/>
      <c r="J65" s="259"/>
      <c r="K65" s="251"/>
      <c r="L65" s="268"/>
      <c r="M65" s="247"/>
      <c r="N65" s="142"/>
      <c r="O65" s="264"/>
      <c r="P65" s="300"/>
      <c r="Q65" s="234">
        <f t="shared" ref="Q65:Q78" si="6">(H65+I65+J65+K65+M65+L65+N65+O65+P65)*1</f>
        <v>0</v>
      </c>
      <c r="R65" s="38">
        <f t="shared" ref="R65:R82" si="7">(H65+I65+J65+K65+L65+M65+N65+O65+P65)*G65</f>
        <v>0</v>
      </c>
    </row>
    <row r="66" spans="2:18" ht="18" customHeight="1" thickTop="1" thickBot="1" x14ac:dyDescent="0.5">
      <c r="B66" s="824">
        <v>3123</v>
      </c>
      <c r="C66" s="825" t="s">
        <v>353</v>
      </c>
      <c r="D66" s="826" t="s">
        <v>169</v>
      </c>
      <c r="E66" s="827"/>
      <c r="F66" s="828">
        <v>1</v>
      </c>
      <c r="G66" s="829">
        <v>207</v>
      </c>
      <c r="H66" s="146"/>
      <c r="I66" s="256"/>
      <c r="J66" s="260"/>
      <c r="K66" s="252"/>
      <c r="L66" s="269"/>
      <c r="M66" s="248"/>
      <c r="N66" s="151"/>
      <c r="O66" s="265"/>
      <c r="P66" s="301"/>
      <c r="Q66" s="234">
        <f t="shared" si="6"/>
        <v>0</v>
      </c>
      <c r="R66" s="38">
        <f t="shared" si="7"/>
        <v>0</v>
      </c>
    </row>
    <row r="67" spans="2:18" ht="18" customHeight="1" thickTop="1" thickBot="1" x14ac:dyDescent="0.5">
      <c r="B67" s="820">
        <v>3124</v>
      </c>
      <c r="C67" s="830" t="s">
        <v>352</v>
      </c>
      <c r="D67" s="605" t="s">
        <v>169</v>
      </c>
      <c r="E67" s="817"/>
      <c r="F67" s="822">
        <v>1</v>
      </c>
      <c r="G67" s="831">
        <v>261</v>
      </c>
      <c r="H67" s="137"/>
      <c r="I67" s="255"/>
      <c r="J67" s="259"/>
      <c r="K67" s="251"/>
      <c r="L67" s="268"/>
      <c r="M67" s="247"/>
      <c r="N67" s="142"/>
      <c r="O67" s="264"/>
      <c r="P67" s="300"/>
      <c r="Q67" s="234">
        <f t="shared" si="6"/>
        <v>0</v>
      </c>
      <c r="R67" s="38">
        <f t="shared" si="7"/>
        <v>0</v>
      </c>
    </row>
    <row r="68" spans="2:18" ht="18" customHeight="1" thickTop="1" thickBot="1" x14ac:dyDescent="0.5">
      <c r="B68" s="820">
        <v>3125</v>
      </c>
      <c r="C68" s="832" t="s">
        <v>351</v>
      </c>
      <c r="D68" s="605" t="s">
        <v>169</v>
      </c>
      <c r="E68" s="817"/>
      <c r="F68" s="822">
        <v>1</v>
      </c>
      <c r="G68" s="831">
        <v>333</v>
      </c>
      <c r="H68" s="137"/>
      <c r="I68" s="255"/>
      <c r="J68" s="259"/>
      <c r="K68" s="251"/>
      <c r="L68" s="268"/>
      <c r="M68" s="247"/>
      <c r="N68" s="142"/>
      <c r="O68" s="264"/>
      <c r="P68" s="300"/>
      <c r="Q68" s="234">
        <f t="shared" si="6"/>
        <v>0</v>
      </c>
      <c r="R68" s="38">
        <f t="shared" si="7"/>
        <v>0</v>
      </c>
    </row>
    <row r="69" spans="2:18" ht="18" customHeight="1" thickTop="1" thickBot="1" x14ac:dyDescent="0.5">
      <c r="B69" s="824">
        <v>3126</v>
      </c>
      <c r="C69" s="825" t="s">
        <v>354</v>
      </c>
      <c r="D69" s="826" t="s">
        <v>169</v>
      </c>
      <c r="E69" s="827"/>
      <c r="F69" s="828">
        <v>11</v>
      </c>
      <c r="G69" s="829">
        <v>1350</v>
      </c>
      <c r="H69" s="146"/>
      <c r="I69" s="256"/>
      <c r="J69" s="260"/>
      <c r="K69" s="252"/>
      <c r="L69" s="269"/>
      <c r="M69" s="248"/>
      <c r="N69" s="151"/>
      <c r="O69" s="265"/>
      <c r="P69" s="301"/>
      <c r="Q69" s="234">
        <f>(H69+I69+J69+K69+M69+L69+N69+O69+P69)*11</f>
        <v>0</v>
      </c>
      <c r="R69" s="38">
        <f t="shared" si="7"/>
        <v>0</v>
      </c>
    </row>
    <row r="70" spans="2:18" ht="18" customHeight="1" thickTop="1" thickBot="1" x14ac:dyDescent="0.5">
      <c r="B70" s="820">
        <v>3127</v>
      </c>
      <c r="C70" s="830" t="s">
        <v>355</v>
      </c>
      <c r="D70" s="605" t="s">
        <v>169</v>
      </c>
      <c r="E70" s="817"/>
      <c r="F70" s="822">
        <v>7</v>
      </c>
      <c r="G70" s="831">
        <v>450</v>
      </c>
      <c r="H70" s="155"/>
      <c r="I70" s="255"/>
      <c r="J70" s="259"/>
      <c r="K70" s="251"/>
      <c r="L70" s="268"/>
      <c r="M70" s="247"/>
      <c r="N70" s="142"/>
      <c r="O70" s="264"/>
      <c r="P70" s="300"/>
      <c r="Q70" s="234">
        <f>(H70+I70+J70+K70+M70+L70+N70+O70+P70)*7</f>
        <v>0</v>
      </c>
      <c r="R70" s="38">
        <f t="shared" si="7"/>
        <v>0</v>
      </c>
    </row>
    <row r="71" spans="2:18" ht="18" customHeight="1" thickTop="1" thickBot="1" x14ac:dyDescent="0.5">
      <c r="B71" s="833">
        <v>3128</v>
      </c>
      <c r="C71" s="821" t="s">
        <v>356</v>
      </c>
      <c r="D71" s="605" t="s">
        <v>169</v>
      </c>
      <c r="E71" s="834"/>
      <c r="F71" s="835">
        <v>1</v>
      </c>
      <c r="G71" s="836">
        <v>162</v>
      </c>
      <c r="H71" s="156"/>
      <c r="I71" s="257"/>
      <c r="J71" s="261"/>
      <c r="K71" s="253"/>
      <c r="L71" s="270"/>
      <c r="M71" s="249"/>
      <c r="N71" s="161"/>
      <c r="O71" s="266"/>
      <c r="P71" s="302"/>
      <c r="Q71" s="234">
        <f t="shared" si="6"/>
        <v>0</v>
      </c>
      <c r="R71" s="38">
        <f t="shared" si="7"/>
        <v>0</v>
      </c>
    </row>
    <row r="72" spans="2:18" ht="18" customHeight="1" thickTop="1" thickBot="1" x14ac:dyDescent="0.5">
      <c r="B72" s="824">
        <v>3129</v>
      </c>
      <c r="C72" s="825" t="s">
        <v>360</v>
      </c>
      <c r="D72" s="826" t="s">
        <v>169</v>
      </c>
      <c r="E72" s="827"/>
      <c r="F72" s="828">
        <v>1</v>
      </c>
      <c r="G72" s="829">
        <v>216</v>
      </c>
      <c r="H72" s="165"/>
      <c r="I72" s="256"/>
      <c r="J72" s="260"/>
      <c r="K72" s="252"/>
      <c r="L72" s="269"/>
      <c r="M72" s="248"/>
      <c r="N72" s="151"/>
      <c r="O72" s="265"/>
      <c r="P72" s="301"/>
      <c r="Q72" s="234">
        <f t="shared" si="6"/>
        <v>0</v>
      </c>
      <c r="R72" s="38">
        <f t="shared" si="7"/>
        <v>0</v>
      </c>
    </row>
    <row r="73" spans="2:18" ht="18" customHeight="1" thickTop="1" thickBot="1" x14ac:dyDescent="0.5">
      <c r="B73" s="837">
        <v>3130</v>
      </c>
      <c r="C73" s="830" t="s">
        <v>359</v>
      </c>
      <c r="D73" s="605" t="s">
        <v>169</v>
      </c>
      <c r="E73" s="817"/>
      <c r="F73" s="822">
        <v>1</v>
      </c>
      <c r="G73" s="831">
        <v>279</v>
      </c>
      <c r="H73" s="137"/>
      <c r="I73" s="255"/>
      <c r="J73" s="259"/>
      <c r="K73" s="251"/>
      <c r="L73" s="268"/>
      <c r="M73" s="247"/>
      <c r="N73" s="142"/>
      <c r="O73" s="264"/>
      <c r="P73" s="300"/>
      <c r="Q73" s="234">
        <f t="shared" si="6"/>
        <v>0</v>
      </c>
      <c r="R73" s="38">
        <f t="shared" si="7"/>
        <v>0</v>
      </c>
    </row>
    <row r="74" spans="2:18" ht="18" customHeight="1" thickTop="1" thickBot="1" x14ac:dyDescent="0.5">
      <c r="B74" s="833">
        <v>3131</v>
      </c>
      <c r="C74" s="832" t="s">
        <v>358</v>
      </c>
      <c r="D74" s="605" t="s">
        <v>169</v>
      </c>
      <c r="E74" s="834"/>
      <c r="F74" s="835">
        <v>1</v>
      </c>
      <c r="G74" s="836">
        <v>360</v>
      </c>
      <c r="H74" s="166"/>
      <c r="I74" s="257"/>
      <c r="J74" s="261"/>
      <c r="K74" s="253"/>
      <c r="L74" s="270"/>
      <c r="M74" s="249"/>
      <c r="N74" s="161"/>
      <c r="O74" s="266"/>
      <c r="P74" s="302"/>
      <c r="Q74" s="234">
        <f t="shared" si="6"/>
        <v>0</v>
      </c>
      <c r="R74" s="38">
        <f t="shared" si="7"/>
        <v>0</v>
      </c>
    </row>
    <row r="75" spans="2:18" ht="18" customHeight="1" thickTop="1" thickBot="1" x14ac:dyDescent="0.5">
      <c r="B75" s="824">
        <v>3132</v>
      </c>
      <c r="C75" s="825" t="s">
        <v>357</v>
      </c>
      <c r="D75" s="826" t="s">
        <v>169</v>
      </c>
      <c r="E75" s="827"/>
      <c r="F75" s="828">
        <v>11</v>
      </c>
      <c r="G75" s="829">
        <v>1485</v>
      </c>
      <c r="H75" s="146"/>
      <c r="I75" s="256"/>
      <c r="J75" s="260"/>
      <c r="K75" s="252"/>
      <c r="L75" s="269"/>
      <c r="M75" s="248"/>
      <c r="N75" s="151"/>
      <c r="O75" s="265"/>
      <c r="P75" s="301"/>
      <c r="Q75" s="234">
        <f>(H75+I75+J75+K75+M75+L75+N75+O75+P75)*11</f>
        <v>0</v>
      </c>
      <c r="R75" s="38">
        <f t="shared" si="7"/>
        <v>0</v>
      </c>
    </row>
    <row r="76" spans="2:18" ht="18" customHeight="1" thickTop="1" thickBot="1" x14ac:dyDescent="0.5">
      <c r="B76" s="820">
        <v>3133</v>
      </c>
      <c r="C76" s="830" t="s">
        <v>361</v>
      </c>
      <c r="D76" s="605" t="s">
        <v>169</v>
      </c>
      <c r="E76" s="817"/>
      <c r="F76" s="822">
        <v>7</v>
      </c>
      <c r="G76" s="831">
        <v>495</v>
      </c>
      <c r="H76" s="137"/>
      <c r="I76" s="255"/>
      <c r="J76" s="259"/>
      <c r="K76" s="251"/>
      <c r="L76" s="268"/>
      <c r="M76" s="247"/>
      <c r="N76" s="142"/>
      <c r="O76" s="264"/>
      <c r="P76" s="300"/>
      <c r="Q76" s="234">
        <f>(H76+I76+J76+K76+M76+L76+N76+O76+P76)*7</f>
        <v>0</v>
      </c>
      <c r="R76" s="38">
        <f t="shared" si="7"/>
        <v>0</v>
      </c>
    </row>
    <row r="77" spans="2:18" ht="18" customHeight="1" thickTop="1" thickBot="1" x14ac:dyDescent="0.5">
      <c r="B77" s="833">
        <v>3134</v>
      </c>
      <c r="C77" s="832" t="s">
        <v>363</v>
      </c>
      <c r="D77" s="605" t="s">
        <v>169</v>
      </c>
      <c r="E77" s="834"/>
      <c r="F77" s="835">
        <v>1</v>
      </c>
      <c r="G77" s="836">
        <v>180</v>
      </c>
      <c r="H77" s="166"/>
      <c r="I77" s="257"/>
      <c r="J77" s="261"/>
      <c r="K77" s="253"/>
      <c r="L77" s="270"/>
      <c r="M77" s="249"/>
      <c r="N77" s="161"/>
      <c r="O77" s="266"/>
      <c r="P77" s="302"/>
      <c r="Q77" s="234">
        <f t="shared" si="6"/>
        <v>0</v>
      </c>
      <c r="R77" s="38">
        <f t="shared" si="7"/>
        <v>0</v>
      </c>
    </row>
    <row r="78" spans="2:18" ht="18" customHeight="1" thickTop="1" thickBot="1" x14ac:dyDescent="0.5">
      <c r="B78" s="824">
        <v>3135</v>
      </c>
      <c r="C78" s="825" t="s">
        <v>364</v>
      </c>
      <c r="D78" s="826" t="s">
        <v>169</v>
      </c>
      <c r="E78" s="827"/>
      <c r="F78" s="828">
        <v>1</v>
      </c>
      <c r="G78" s="829">
        <v>261</v>
      </c>
      <c r="H78" s="146"/>
      <c r="I78" s="256"/>
      <c r="J78" s="260"/>
      <c r="K78" s="252"/>
      <c r="L78" s="269"/>
      <c r="M78" s="248"/>
      <c r="N78" s="151"/>
      <c r="O78" s="265"/>
      <c r="P78" s="301"/>
      <c r="Q78" s="234">
        <f t="shared" si="6"/>
        <v>0</v>
      </c>
      <c r="R78" s="38">
        <f t="shared" si="7"/>
        <v>0</v>
      </c>
    </row>
    <row r="79" spans="2:18" ht="18" customHeight="1" thickTop="1" thickBot="1" x14ac:dyDescent="0.5">
      <c r="B79" s="838">
        <v>3136</v>
      </c>
      <c r="C79" s="839" t="s">
        <v>365</v>
      </c>
      <c r="D79" s="840" t="s">
        <v>169</v>
      </c>
      <c r="E79" s="841"/>
      <c r="F79" s="842">
        <v>1</v>
      </c>
      <c r="G79" s="843">
        <v>324</v>
      </c>
      <c r="H79" s="811"/>
      <c r="I79" s="777"/>
      <c r="J79" s="778"/>
      <c r="K79" s="779"/>
      <c r="L79" s="780"/>
      <c r="M79" s="781"/>
      <c r="N79" s="782"/>
      <c r="O79" s="783"/>
      <c r="P79" s="791"/>
      <c r="Q79" s="793">
        <f>(H79+I79+J79+K79+M79+L79+N79+O79+P79)*1</f>
        <v>0</v>
      </c>
      <c r="R79" s="794">
        <f t="shared" si="7"/>
        <v>0</v>
      </c>
    </row>
    <row r="80" spans="2:18" ht="18" customHeight="1" thickTop="1" thickBot="1" x14ac:dyDescent="0.5">
      <c r="B80" s="844">
        <v>3137</v>
      </c>
      <c r="C80" s="845" t="s">
        <v>366</v>
      </c>
      <c r="D80" s="608" t="s">
        <v>169</v>
      </c>
      <c r="E80" s="846"/>
      <c r="F80" s="847">
        <v>1</v>
      </c>
      <c r="G80" s="848">
        <v>423</v>
      </c>
      <c r="H80" s="812"/>
      <c r="I80" s="784"/>
      <c r="J80" s="785"/>
      <c r="K80" s="786"/>
      <c r="L80" s="787"/>
      <c r="M80" s="788"/>
      <c r="N80" s="789"/>
      <c r="O80" s="790"/>
      <c r="P80" s="792"/>
      <c r="Q80" s="793">
        <f>(H80+I80+J80+K80+M80+L80+N80+O80+P80)*1</f>
        <v>0</v>
      </c>
      <c r="R80" s="794">
        <f t="shared" si="7"/>
        <v>0</v>
      </c>
    </row>
    <row r="81" spans="2:25" ht="18" customHeight="1" thickTop="1" thickBot="1" x14ac:dyDescent="0.5">
      <c r="B81" s="849">
        <v>3138</v>
      </c>
      <c r="C81" s="850" t="s">
        <v>367</v>
      </c>
      <c r="D81" s="826" t="s">
        <v>169</v>
      </c>
      <c r="E81" s="851"/>
      <c r="F81" s="852">
        <v>11</v>
      </c>
      <c r="G81" s="853">
        <v>1665</v>
      </c>
      <c r="H81" s="813"/>
      <c r="I81" s="803"/>
      <c r="J81" s="804"/>
      <c r="K81" s="805"/>
      <c r="L81" s="806"/>
      <c r="M81" s="807"/>
      <c r="N81" s="808"/>
      <c r="O81" s="809"/>
      <c r="P81" s="810"/>
      <c r="Q81" s="793">
        <f>(H81+I81+J81+K81+M81+L81+N81+O81+P81)*11</f>
        <v>0</v>
      </c>
      <c r="R81" s="794">
        <f t="shared" si="7"/>
        <v>0</v>
      </c>
    </row>
    <row r="82" spans="2:25" ht="18" customHeight="1" thickTop="1" thickBot="1" x14ac:dyDescent="0.5">
      <c r="B82" s="854">
        <v>3139</v>
      </c>
      <c r="C82" s="855" t="s">
        <v>368</v>
      </c>
      <c r="D82" s="856" t="s">
        <v>169</v>
      </c>
      <c r="E82" s="857"/>
      <c r="F82" s="858">
        <v>33</v>
      </c>
      <c r="G82" s="859">
        <v>4500</v>
      </c>
      <c r="H82" s="814"/>
      <c r="I82" s="795"/>
      <c r="J82" s="796"/>
      <c r="K82" s="797"/>
      <c r="L82" s="798"/>
      <c r="M82" s="799"/>
      <c r="N82" s="800"/>
      <c r="O82" s="801"/>
      <c r="P82" s="802"/>
      <c r="Q82" s="866">
        <f>(H82+I82+J82+K82+M82+L82+N82+O82+P82)*33</f>
        <v>0</v>
      </c>
      <c r="R82" s="745">
        <f t="shared" si="7"/>
        <v>0</v>
      </c>
    </row>
    <row r="83" spans="2:25" ht="18" customHeight="1" thickTop="1" x14ac:dyDescent="0.35">
      <c r="D83" s="123"/>
    </row>
    <row r="84" spans="2:25" ht="18" customHeight="1" x14ac:dyDescent="0.35">
      <c r="D84" s="123"/>
    </row>
    <row r="85" spans="2:25" ht="88.5" customHeight="1" x14ac:dyDescent="0.35">
      <c r="B85" s="951"/>
      <c r="C85" s="952"/>
      <c r="D85" s="952"/>
      <c r="E85" s="952"/>
      <c r="F85" s="952"/>
      <c r="G85" s="952"/>
      <c r="H85" s="271" t="s">
        <v>148</v>
      </c>
      <c r="I85" s="272" t="s">
        <v>86</v>
      </c>
      <c r="J85" s="273" t="s">
        <v>149</v>
      </c>
      <c r="K85" s="274" t="s">
        <v>150</v>
      </c>
      <c r="L85" s="275" t="s">
        <v>87</v>
      </c>
      <c r="M85" s="276" t="s">
        <v>64</v>
      </c>
      <c r="N85" s="277" t="s">
        <v>151</v>
      </c>
      <c r="O85" s="278" t="s">
        <v>152</v>
      </c>
      <c r="P85" s="488" t="s">
        <v>229</v>
      </c>
      <c r="Q85" s="92"/>
      <c r="R85" s="92"/>
      <c r="S85" s="92"/>
      <c r="T85" s="92"/>
      <c r="U85" s="92"/>
      <c r="V85" s="92"/>
      <c r="W85" s="92"/>
      <c r="X85" s="951"/>
      <c r="Y85" s="952"/>
    </row>
    <row r="86" spans="2:25" ht="18" customHeight="1" x14ac:dyDescent="0.45">
      <c r="B86" s="951"/>
      <c r="C86" s="952"/>
      <c r="E86" s="938" t="s">
        <v>90</v>
      </c>
      <c r="F86" s="939"/>
      <c r="G86" s="940"/>
      <c r="H86" s="83">
        <f>(H9*1)+(H10*1)+(H11*1)+(H12*1)+(H13*1)+(H14*1)+(H15*1)+(H16*1)+(H17*1)+(H18*1)+(H19*1)+(H20*1)+(H21*1)+(H22*1)+(H23*1)+(H24*15)+H26+H27+H28+H29+H30+H31+H32+H33+H34+H35+H36+H37+H39+H38+H40+(H41*15)+(H44*7)+H45+H46+H47+H48+(H49*11)+(H50*7)+H51+H52+H53+H54+(H55*11)+(H56*7)+H57+H58+H59+H60+(H61*11)+(H62*33)+(H64*7)+H65+H66+H67+H68+(H69*11)+(H70*7)+H71+H72+H73+H74+(H75*11)+(H76*7)+H77+H78+H79+H80+(H81*11)+(H82*33)</f>
        <v>0</v>
      </c>
      <c r="I86" s="83">
        <f t="shared" ref="I86:P86" si="8">(I9*1)+(I10*1)+(I11*1)+(I12*1)+(I13*1)+(I14*1)+(I15*1)+(I16*1)+(I17*1)+(I18*1)+(I19*1)+(I20*1)+(I21*1)+(I22*1)+(I23*1)+(I24*15)+I26+I27+I28+I29+I30+I31+I32+I33+I34+I35+I36+I37+I39+I38+I40+(I41*15)+(I44*7)+I45+I46+I47+I48+(I49*11)+(I50*7)+I51+I52+I53+I54+(I55*11)+(I56*7)+I57+I58+I59+I60+(I61*11)+(I62*33)+(I64*7)+I65+I66+I67+I68+(I69*11)+(I70*7)+I71+I72+I73+I74+(I75*11)+(I76*7)+I77+I78+I79+I80+(I81*11)+(I82*33)</f>
        <v>0</v>
      </c>
      <c r="J86" s="83">
        <f t="shared" si="8"/>
        <v>0</v>
      </c>
      <c r="K86" s="83">
        <f t="shared" si="8"/>
        <v>0</v>
      </c>
      <c r="L86" s="83">
        <f t="shared" si="8"/>
        <v>0</v>
      </c>
      <c r="M86" s="83">
        <f t="shared" si="8"/>
        <v>0</v>
      </c>
      <c r="N86" s="83">
        <f t="shared" si="8"/>
        <v>0</v>
      </c>
      <c r="O86" s="83">
        <f t="shared" si="8"/>
        <v>0</v>
      </c>
      <c r="P86" s="83">
        <f t="shared" si="8"/>
        <v>0</v>
      </c>
      <c r="Q86" s="93"/>
      <c r="R86" s="93"/>
      <c r="S86" s="93"/>
      <c r="T86" s="93"/>
      <c r="U86" s="93"/>
      <c r="V86" s="93"/>
      <c r="W86" s="93"/>
      <c r="X86" s="952"/>
      <c r="Y86" s="952"/>
    </row>
    <row r="87" spans="2:25" ht="18" customHeight="1" x14ac:dyDescent="0.45">
      <c r="B87" s="952"/>
      <c r="C87" s="952"/>
      <c r="E87" s="84"/>
      <c r="F87" s="84"/>
      <c r="G87" s="84"/>
      <c r="H87" s="991" t="s">
        <v>80</v>
      </c>
      <c r="I87" s="992"/>
      <c r="J87" s="992"/>
      <c r="K87" s="992"/>
      <c r="L87" s="992"/>
      <c r="M87" s="992"/>
      <c r="N87" s="992"/>
      <c r="O87" s="992"/>
      <c r="P87" s="992"/>
      <c r="Q87" s="992"/>
      <c r="R87" s="992"/>
      <c r="S87" s="992"/>
      <c r="T87" s="992"/>
      <c r="U87" s="992"/>
      <c r="V87" s="992"/>
      <c r="W87" s="992"/>
      <c r="X87" s="952"/>
      <c r="Y87" s="952"/>
    </row>
    <row r="88" spans="2:25" ht="18" customHeight="1" x14ac:dyDescent="0.45">
      <c r="B88" s="952"/>
      <c r="C88" s="952"/>
      <c r="E88" s="84"/>
      <c r="F88" s="84"/>
      <c r="G88" s="84"/>
      <c r="H88" s="1088"/>
      <c r="I88" s="1089"/>
      <c r="J88" s="1089"/>
      <c r="K88" s="1089"/>
      <c r="L88" s="1089"/>
      <c r="M88" s="1089"/>
      <c r="N88" s="1089"/>
      <c r="O88" s="1089"/>
      <c r="P88" s="1089"/>
      <c r="Q88" s="1089"/>
      <c r="R88" s="1089"/>
      <c r="S88" s="1089"/>
      <c r="T88" s="1089"/>
      <c r="U88" s="1089"/>
      <c r="V88" s="1089"/>
      <c r="W88" s="1089"/>
      <c r="X88" s="952"/>
      <c r="Y88" s="952"/>
    </row>
    <row r="89" spans="2:25" ht="18" customHeight="1" x14ac:dyDescent="0.45">
      <c r="B89" s="952"/>
      <c r="C89" s="952"/>
      <c r="E89" s="84"/>
      <c r="F89" s="927" t="s">
        <v>397</v>
      </c>
      <c r="G89" s="930"/>
      <c r="H89" s="1092">
        <f>(Q9*3)+(Q10*4)+(Q11*9)+(Q12*10)+(Q13*10)+(Q14*3)+(Q15*4)+(Q16*9)+(Q17*10)+(Q18*10)+(Q19*3)+(Q20*4)+(Q21*9)+(Q22*10)+(Q23*10)+(Q24/15*108)+(Q26*3)+(Q27*4)+(Q28*9)+(Q29*10)+(Q30*10)+(Q31*3)+(Q32*4)+(Q33*9)+(Q34*10)+(Q35*10)+(Q36*3)+(Q37*4)+(Q38*9)+(Q39*10)+(Q40*10)+(Q41/15*108)+(Q44/7*22)+(Q45*5)+(Q46*9)+(Q47*10)+(Q48*13)+(Q49/11*59)+(Q50/7*22)+(Q51*5)+(Q52*9)+(Q53*10)+(Q54*13)+(Q55/11*59)+(Q56/7*22)+(Q57*5)+(Q58*9)+(Q59*10)+(Q60*13)+(Q61/11*59)+(Q62/33*177)+(Q64/7*22)+(Q65*5)+(Q66*9)+(Q67*10)+(Q68*13)+(Q69/11*59)+(Q70/7*22)+(Q71*5)+(Q72*9)+(Q73*10)+(Q74*13)+(Q75/11*59)+(Q76/7*22)+(Q77*5)+(Q78*9)+(Q79*10)+(Q80*13)+(Q81/11*59)+(Q82/33*177)</f>
        <v>0</v>
      </c>
      <c r="I89" s="1093"/>
      <c r="J89" s="1089"/>
      <c r="K89" s="1089"/>
      <c r="L89" s="1089"/>
      <c r="M89" s="1089"/>
      <c r="N89" s="1089"/>
      <c r="O89" s="1089"/>
      <c r="P89" s="1089"/>
      <c r="Q89" s="1089"/>
      <c r="R89" s="1089"/>
      <c r="S89" s="1089"/>
      <c r="T89" s="1089"/>
      <c r="U89" s="1089"/>
      <c r="V89" s="1089"/>
      <c r="W89" s="1089"/>
      <c r="X89" s="952"/>
      <c r="Y89" s="952"/>
    </row>
    <row r="90" spans="2:25" ht="18" customHeight="1" x14ac:dyDescent="0.35">
      <c r="B90" s="952"/>
      <c r="C90" s="95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952"/>
      <c r="Y90" s="952"/>
    </row>
    <row r="91" spans="2:25" ht="27.75" customHeight="1" x14ac:dyDescent="0.6">
      <c r="B91" s="952"/>
      <c r="C91" s="952"/>
      <c r="E91" s="933" t="s">
        <v>155</v>
      </c>
      <c r="F91" s="934"/>
      <c r="G91" s="935"/>
      <c r="H91" s="933">
        <f>H86+I86+J86+K86+L86+M86+N86+O86+P86</f>
        <v>0</v>
      </c>
      <c r="I91" s="934"/>
      <c r="J91" s="934"/>
      <c r="K91" s="934"/>
      <c r="L91" s="935"/>
      <c r="M91" s="1"/>
      <c r="N91" s="1"/>
      <c r="O91" s="968"/>
      <c r="P91" s="947"/>
      <c r="Q91" s="947"/>
      <c r="R91" s="948"/>
      <c r="S91" s="969"/>
      <c r="T91" s="947"/>
      <c r="U91" s="947"/>
      <c r="V91" s="947"/>
      <c r="W91" s="948"/>
      <c r="X91" s="952"/>
      <c r="Y91" s="952"/>
    </row>
    <row r="92" spans="2:25" ht="27.75" customHeight="1" x14ac:dyDescent="0.6">
      <c r="B92" s="952"/>
      <c r="C92" s="952"/>
      <c r="E92" s="933" t="s">
        <v>156</v>
      </c>
      <c r="F92" s="934"/>
      <c r="G92" s="935"/>
      <c r="H92" s="1001">
        <f>SUM(R9:R82)</f>
        <v>0</v>
      </c>
      <c r="I92" s="934"/>
      <c r="J92" s="934"/>
      <c r="K92" s="934"/>
      <c r="L92" s="93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952"/>
      <c r="Y92" s="952"/>
    </row>
    <row r="93" spans="2:25" ht="14.25" customHeight="1" x14ac:dyDescent="0.35">
      <c r="H93" s="1"/>
      <c r="I93" s="1000" t="s">
        <v>17</v>
      </c>
      <c r="J93" s="937"/>
      <c r="K93" s="937"/>
      <c r="L93" s="937"/>
    </row>
    <row r="94" spans="2:25" ht="14.25" customHeight="1" x14ac:dyDescent="0.35"/>
    <row r="95" spans="2:25" ht="14.25" customHeight="1" x14ac:dyDescent="0.35"/>
    <row r="96" spans="2:25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14.25" customHeight="1" x14ac:dyDescent="0.35"/>
    <row r="1009" ht="14.25" customHeight="1" x14ac:dyDescent="0.35"/>
    <row r="1010" ht="14.25" customHeight="1" x14ac:dyDescent="0.35"/>
    <row r="1011" ht="14.25" customHeight="1" x14ac:dyDescent="0.35"/>
  </sheetData>
  <sheetProtection algorithmName="SHA-512" hashValue="yrYQXrazQBB8n3OwI8XfmT0MHFZX1NaQdLM4IvPZiJtcBb9H7TPOj6qulgBe7141mq/fmuzrTxbt43gSJwrDUg==" saltValue="j6Z51N/O25EFgvP3JQJlHQ==" spinCount="100000" sheet="1" objects="1" scenarios="1"/>
  <mergeCells count="31">
    <mergeCell ref="I93:L93"/>
    <mergeCell ref="C7:D7"/>
    <mergeCell ref="B8:G8"/>
    <mergeCell ref="H8:R8"/>
    <mergeCell ref="B85:G85"/>
    <mergeCell ref="B43:G43"/>
    <mergeCell ref="H43:R43"/>
    <mergeCell ref="F89:G89"/>
    <mergeCell ref="H89:I89"/>
    <mergeCell ref="X85:Y92"/>
    <mergeCell ref="B86:C92"/>
    <mergeCell ref="E86:G86"/>
    <mergeCell ref="H87:W87"/>
    <mergeCell ref="E91:G91"/>
    <mergeCell ref="H91:L91"/>
    <mergeCell ref="O91:R91"/>
    <mergeCell ref="S91:W91"/>
    <mergeCell ref="E92:G92"/>
    <mergeCell ref="H92:L92"/>
    <mergeCell ref="I4:K4"/>
    <mergeCell ref="L4:P4"/>
    <mergeCell ref="Q4:R4"/>
    <mergeCell ref="P5:R5"/>
    <mergeCell ref="Q6:R6"/>
    <mergeCell ref="N1:P1"/>
    <mergeCell ref="I2:K2"/>
    <mergeCell ref="L2:P2"/>
    <mergeCell ref="Q2:R2"/>
    <mergeCell ref="Q3:R3"/>
    <mergeCell ref="H3:J3"/>
    <mergeCell ref="K3:O3"/>
  </mergeCells>
  <dataValidations count="1">
    <dataValidation type="list" allowBlank="1" showErrorMessage="1" sqref="L4" xr:uid="{724F3388-9FB8-40BF-87B7-3A9F71DEB28E}">
      <formula1>"NoScrews,WithScrews"</formula1>
    </dataValidation>
  </dataValidations>
  <pageMargins left="0.7" right="0.7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Summary of Order</vt:lpstr>
      <vt:lpstr>PE Holds</vt:lpstr>
      <vt:lpstr>PU Holds</vt:lpstr>
      <vt:lpstr>Macros</vt:lpstr>
      <vt:lpstr>Plywood-Volumes</vt:lpstr>
      <vt:lpstr>'PE Holds'!Z_D8989337_B290_44A9_8E0B_1D31DA495A27_.wvu.Cols</vt:lpstr>
      <vt:lpstr>'PU Holds'!Z_D8989337_B290_44A9_8E0B_1D31DA495A27_.wvu.Cols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Theke</dc:creator>
  <cp:lastModifiedBy>jan wagner</cp:lastModifiedBy>
  <dcterms:created xsi:type="dcterms:W3CDTF">2022-01-20T20:08:21Z</dcterms:created>
  <dcterms:modified xsi:type="dcterms:W3CDTF">2026-06-21T20:41:02Z</dcterms:modified>
</cp:coreProperties>
</file>