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andi\Desktop\"/>
    </mc:Choice>
  </mc:AlternateContent>
  <xr:revisionPtr revIDLastSave="0" documentId="8_{32CA2D2A-2A20-4399-9482-039706E3E6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of Order" sheetId="1" r:id="rId1"/>
    <sheet name="PE+PU Holds" sheetId="2" r:id="rId2"/>
    <sheet name="Macros" sheetId="3" r:id="rId3"/>
    <sheet name="Plywood-Volumes" sheetId="6" r:id="rId4"/>
  </sheets>
  <definedNames>
    <definedName name="NoScrews">'PE+PU Holds'!#REF!</definedName>
    <definedName name="WithScrews">'PE+PU Holds'!#REF!</definedName>
    <definedName name="Z_D8989337_B290_44A9_8E0B_1D31DA495A27_.wvu.Cols" localSheetId="1">'PE+PU Holds'!$AA:$XFD</definedName>
  </definedNames>
  <calcPr calcId="191029"/>
  <extLst>
    <ext uri="GoogleSheetsCustomDataVersion2">
      <go:sheetsCustomData xmlns:go="http://customooxmlschemas.google.com/" r:id="rId7" roundtripDataChecksum="q7saGb5gnrRo6dNJAqQLzpLF62msTzrOH/Z7M/J2ouk="/>
    </ext>
  </extLst>
</workbook>
</file>

<file path=xl/calcChain.xml><?xml version="1.0" encoding="utf-8"?>
<calcChain xmlns="http://schemas.openxmlformats.org/spreadsheetml/2006/main">
  <c r="R35" i="6" l="1"/>
  <c r="R33" i="6"/>
  <c r="R82" i="3"/>
  <c r="R57" i="3"/>
  <c r="R32" i="3"/>
  <c r="Q24" i="6"/>
  <c r="Q41" i="6"/>
  <c r="H44" i="6"/>
  <c r="H85" i="3"/>
  <c r="H73" i="2"/>
  <c r="I72" i="2"/>
  <c r="H72" i="2"/>
  <c r="R64" i="3"/>
  <c r="R65" i="3"/>
  <c r="R66" i="3"/>
  <c r="R67" i="3"/>
  <c r="R60" i="3"/>
  <c r="S67" i="3"/>
  <c r="S66" i="3"/>
  <c r="S65" i="3"/>
  <c r="S64" i="3"/>
  <c r="S60" i="3"/>
  <c r="I85" i="3"/>
  <c r="J85" i="3"/>
  <c r="K85" i="3"/>
  <c r="L85" i="3"/>
  <c r="M85" i="3"/>
  <c r="N85" i="3"/>
  <c r="O85" i="3"/>
  <c r="P85" i="3"/>
  <c r="Q85" i="3"/>
  <c r="S10" i="3"/>
  <c r="R14" i="3"/>
  <c r="R15" i="3"/>
  <c r="R16" i="3"/>
  <c r="R17" i="3"/>
  <c r="R10" i="3"/>
  <c r="R39" i="3"/>
  <c r="R40" i="3"/>
  <c r="R41" i="3"/>
  <c r="R42" i="3"/>
  <c r="R35" i="3"/>
  <c r="R36" i="3"/>
  <c r="S42" i="3"/>
  <c r="S41" i="3"/>
  <c r="S40" i="3"/>
  <c r="S39" i="3"/>
  <c r="S35" i="3"/>
  <c r="S17" i="3"/>
  <c r="S16" i="3"/>
  <c r="S15" i="3"/>
  <c r="S14" i="3"/>
  <c r="I44" i="6"/>
  <c r="J44" i="6"/>
  <c r="K44" i="6"/>
  <c r="L44" i="6"/>
  <c r="M44" i="6"/>
  <c r="N44" i="6"/>
  <c r="O44" i="6"/>
  <c r="P44" i="6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F69" i="2"/>
  <c r="Z69" i="2"/>
  <c r="Z68" i="2"/>
  <c r="Z67" i="2"/>
  <c r="R41" i="6"/>
  <c r="R40" i="6"/>
  <c r="Q40" i="6"/>
  <c r="R39" i="6"/>
  <c r="Q39" i="6"/>
  <c r="R38" i="6"/>
  <c r="Q38" i="6"/>
  <c r="R37" i="6"/>
  <c r="Q37" i="6"/>
  <c r="R36" i="6"/>
  <c r="Q36" i="6"/>
  <c r="Q35" i="6"/>
  <c r="R34" i="6"/>
  <c r="Q34" i="6"/>
  <c r="Q33" i="6"/>
  <c r="R32" i="6"/>
  <c r="Q32" i="6"/>
  <c r="R31" i="6"/>
  <c r="Q31" i="6"/>
  <c r="R30" i="6"/>
  <c r="Q30" i="6"/>
  <c r="R29" i="6"/>
  <c r="Q29" i="6"/>
  <c r="R28" i="6"/>
  <c r="Q28" i="6"/>
  <c r="R27" i="6"/>
  <c r="Q27" i="6"/>
  <c r="R26" i="6"/>
  <c r="Q26" i="6"/>
  <c r="K3" i="6"/>
  <c r="Q10" i="6"/>
  <c r="Q11" i="6"/>
  <c r="Q12" i="6"/>
  <c r="Q13" i="6"/>
  <c r="S3" i="6" s="1"/>
  <c r="Q14" i="6"/>
  <c r="Q15" i="6"/>
  <c r="Q16" i="6"/>
  <c r="Q17" i="6"/>
  <c r="Q18" i="6"/>
  <c r="Q19" i="6"/>
  <c r="Q20" i="6"/>
  <c r="Q21" i="6"/>
  <c r="Q22" i="6"/>
  <c r="Q23" i="6"/>
  <c r="Q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9" i="6"/>
  <c r="T3" i="3" l="1"/>
  <c r="Z4" i="2"/>
  <c r="H48" i="6"/>
  <c r="S4" i="6" s="1"/>
  <c r="H23" i="1" s="1"/>
  <c r="Z66" i="2"/>
  <c r="Z65" i="2"/>
  <c r="Z64" i="2"/>
  <c r="Z63" i="2"/>
  <c r="Z62" i="2"/>
  <c r="Z61" i="2"/>
  <c r="Z60" i="2"/>
  <c r="Z59" i="2"/>
  <c r="Z58" i="2"/>
  <c r="Z57" i="2"/>
  <c r="Z56" i="2"/>
  <c r="Z55" i="2"/>
  <c r="S11" i="3"/>
  <c r="S12" i="3"/>
  <c r="S13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4" i="3"/>
  <c r="S36" i="3"/>
  <c r="S37" i="3"/>
  <c r="S38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9" i="3"/>
  <c r="S61" i="3"/>
  <c r="S62" i="3"/>
  <c r="S63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9" i="3"/>
  <c r="Y52" i="2"/>
  <c r="Y51" i="2"/>
  <c r="Z52" i="2"/>
  <c r="Z51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27" i="2"/>
  <c r="Y48" i="2"/>
  <c r="Y44" i="2"/>
  <c r="Y40" i="2"/>
  <c r="Y39" i="2"/>
  <c r="Y36" i="2"/>
  <c r="Y33" i="2"/>
  <c r="Y32" i="2"/>
  <c r="Y31" i="2"/>
  <c r="Y21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10" i="2"/>
  <c r="Y24" i="2"/>
  <c r="Y23" i="2"/>
  <c r="Y22" i="2"/>
  <c r="Y20" i="2"/>
  <c r="Y11" i="2"/>
  <c r="L3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3" i="3"/>
  <c r="R62" i="3"/>
  <c r="R61" i="3"/>
  <c r="R59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38" i="3"/>
  <c r="R37" i="3"/>
  <c r="R34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3" i="3"/>
  <c r="R12" i="3"/>
  <c r="R11" i="3"/>
  <c r="R9" i="3"/>
  <c r="F48" i="2"/>
  <c r="Y47" i="2"/>
  <c r="Y46" i="2"/>
  <c r="Y45" i="2"/>
  <c r="Y43" i="2"/>
  <c r="Y42" i="2"/>
  <c r="Y41" i="2"/>
  <c r="Y38" i="2"/>
  <c r="Y37" i="2"/>
  <c r="Y35" i="2"/>
  <c r="Y34" i="2"/>
  <c r="Y30" i="2"/>
  <c r="Y29" i="2"/>
  <c r="Y28" i="2"/>
  <c r="Y27" i="2"/>
  <c r="F24" i="2"/>
  <c r="Y19" i="2"/>
  <c r="Y18" i="2"/>
  <c r="Y17" i="2"/>
  <c r="Y16" i="2"/>
  <c r="Y15" i="2"/>
  <c r="Y14" i="2"/>
  <c r="Y13" i="2"/>
  <c r="Y12" i="2"/>
  <c r="Y10" i="2"/>
  <c r="N3" i="2"/>
  <c r="I6" i="1"/>
  <c r="H79" i="2" l="1"/>
  <c r="Z5" i="2" s="1"/>
  <c r="H21" i="1" s="1"/>
  <c r="H47" i="6"/>
  <c r="S2" i="6" s="1"/>
  <c r="F23" i="1" s="1"/>
  <c r="G23" i="1"/>
  <c r="G22" i="1"/>
  <c r="G21" i="1"/>
  <c r="H89" i="3"/>
  <c r="T4" i="3" s="1"/>
  <c r="H22" i="1" s="1"/>
  <c r="H88" i="3"/>
  <c r="T2" i="3" s="1"/>
  <c r="F22" i="1" s="1"/>
  <c r="Z2" i="2"/>
  <c r="F21" i="1" s="1"/>
  <c r="H78" i="2"/>
  <c r="H77" i="2"/>
  <c r="Z3" i="2"/>
  <c r="E21" i="1" s="1"/>
  <c r="G24" i="1" l="1"/>
  <c r="F24" i="1"/>
  <c r="H24" i="1"/>
  <c r="H26" i="1" s="1"/>
</calcChain>
</file>

<file path=xl/sharedStrings.xml><?xml version="1.0" encoding="utf-8"?>
<sst xmlns="http://schemas.openxmlformats.org/spreadsheetml/2006/main" count="434" uniqueCount="273">
  <si>
    <t>Date:</t>
  </si>
  <si>
    <t>Billing address</t>
  </si>
  <si>
    <t>Delivery address</t>
  </si>
  <si>
    <t>Company Name</t>
  </si>
  <si>
    <t>Street</t>
  </si>
  <si>
    <t>Postcode, City</t>
  </si>
  <si>
    <t>Country</t>
  </si>
  <si>
    <t>VAT-Number</t>
  </si>
  <si>
    <t>Mail</t>
  </si>
  <si>
    <t>Telephone</t>
  </si>
  <si>
    <t>Summary of Order</t>
  </si>
  <si>
    <t>Sets</t>
  </si>
  <si>
    <t>Weight (kg)</t>
  </si>
  <si>
    <t>Price</t>
  </si>
  <si>
    <t>Macros</t>
  </si>
  <si>
    <t>Total Order</t>
  </si>
  <si>
    <t>Discount:</t>
  </si>
  <si>
    <t>Prices without Taxes</t>
  </si>
  <si>
    <t>Total Holds</t>
  </si>
  <si>
    <t>Total Sets</t>
  </si>
  <si>
    <t>Total Weight (kg)</t>
  </si>
  <si>
    <t>Price +5%</t>
  </si>
  <si>
    <t>Art.-No.</t>
  </si>
  <si>
    <t>Name</t>
  </si>
  <si>
    <t>Size</t>
  </si>
  <si>
    <t>Holds in Set</t>
  </si>
  <si>
    <t>White</t>
  </si>
  <si>
    <t>Black</t>
  </si>
  <si>
    <t>Blue</t>
  </si>
  <si>
    <t xml:space="preserve"> Red</t>
  </si>
  <si>
    <t>Yellow</t>
  </si>
  <si>
    <t>Green</t>
  </si>
  <si>
    <t>Orange</t>
  </si>
  <si>
    <t>Brown</t>
  </si>
  <si>
    <t>Violet</t>
  </si>
  <si>
    <t>Purple</t>
  </si>
  <si>
    <t>Mint</t>
  </si>
  <si>
    <t xml:space="preserve">Light Grey </t>
  </si>
  <si>
    <t>Dark Grey</t>
  </si>
  <si>
    <t>Pink Fluo</t>
  </si>
  <si>
    <t>Orange Fluo</t>
  </si>
  <si>
    <t>Green Fluo</t>
  </si>
  <si>
    <t>Yellow Fluo</t>
  </si>
  <si>
    <t>Number of Holds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</si>
  <si>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</si>
  <si>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r>
      <rPr>
        <b/>
        <sz val="28"/>
        <color theme="0"/>
        <rFont val="Calibri"/>
        <family val="2"/>
      </rPr>
      <t>CURVES</t>
    </r>
    <r>
      <rPr>
        <b/>
        <sz val="28"/>
        <color theme="1"/>
        <rFont val="Calibri"/>
        <family val="2"/>
      </rPr>
      <t xml:space="preserve">    </t>
    </r>
    <r>
      <rPr>
        <b/>
        <sz val="28"/>
        <color theme="0"/>
        <rFont val="Calibri"/>
        <family val="2"/>
      </rPr>
      <t>PE</t>
    </r>
  </si>
  <si>
    <t>Footholds</t>
  </si>
  <si>
    <t>XS</t>
  </si>
  <si>
    <t>S</t>
  </si>
  <si>
    <t>M</t>
  </si>
  <si>
    <t>L</t>
  </si>
  <si>
    <t>XL</t>
  </si>
  <si>
    <t>XXL</t>
  </si>
  <si>
    <t>S-M</t>
  </si>
  <si>
    <t>L-XL</t>
  </si>
  <si>
    <r>
      <rPr>
        <sz val="14"/>
        <color theme="1"/>
        <rFont val="Calibri"/>
        <family val="2"/>
      </rPr>
      <t xml:space="preserve">Curves </t>
    </r>
    <r>
      <rPr>
        <b/>
        <sz val="14"/>
        <color theme="1"/>
        <rFont val="Calibri"/>
        <family val="2"/>
      </rPr>
      <t>Full Set</t>
    </r>
  </si>
  <si>
    <t>XS-XXL</t>
  </si>
  <si>
    <t xml:space="preserve">Screw-Ons </t>
  </si>
  <si>
    <t>XXS</t>
  </si>
  <si>
    <t>M-L</t>
  </si>
  <si>
    <r>
      <rPr>
        <sz val="14"/>
        <color theme="1"/>
        <rFont val="Calibri"/>
        <family val="2"/>
      </rPr>
      <t xml:space="preserve">Coasts </t>
    </r>
    <r>
      <rPr>
        <b/>
        <sz val="14"/>
        <color theme="1"/>
        <rFont val="Calibri"/>
        <family val="2"/>
      </rPr>
      <t>Full Set</t>
    </r>
    <r>
      <rPr>
        <sz val="14"/>
        <color theme="1"/>
        <rFont val="Calibri"/>
        <family val="2"/>
      </rPr>
      <t xml:space="preserve"> </t>
    </r>
  </si>
  <si>
    <t>CANDLES    PE</t>
  </si>
  <si>
    <t>RAL 9001*</t>
  </si>
  <si>
    <t>RAL 9004*</t>
  </si>
  <si>
    <t>RAL 3020*</t>
  </si>
  <si>
    <t>RAL 1023*</t>
  </si>
  <si>
    <t>RAL 6037*</t>
  </si>
  <si>
    <t>RAL 2011*</t>
  </si>
  <si>
    <t>RAL 8003*</t>
  </si>
  <si>
    <t>NCS 4050-R60B*</t>
  </si>
  <si>
    <t>RAL 4008*</t>
  </si>
  <si>
    <t>RAL 6027*</t>
  </si>
  <si>
    <t>RAL 7038*</t>
  </si>
  <si>
    <t>RAL 7037*</t>
  </si>
  <si>
    <t>RAL 4003*</t>
  </si>
  <si>
    <t>RAL 2008*</t>
  </si>
  <si>
    <t>RAL 6018*</t>
  </si>
  <si>
    <t>RAL 1026*</t>
  </si>
  <si>
    <t>Total Holds per color</t>
  </si>
  <si>
    <t>Total Sets per color</t>
  </si>
  <si>
    <t>*All color specifications (RAL and NCS) are best possible approximations. Slight deviations can not be excluded.</t>
  </si>
  <si>
    <t>Total Macros</t>
  </si>
  <si>
    <t>Total Weigth (kg)</t>
  </si>
  <si>
    <t xml:space="preserve">Grey 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</si>
  <si>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</si>
  <si>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t>RAL 9010*</t>
  </si>
  <si>
    <t>RAL 9005*</t>
  </si>
  <si>
    <t>RAL 5015*</t>
  </si>
  <si>
    <t>RAL 2003*</t>
  </si>
  <si>
    <t>RAL 7046*</t>
  </si>
  <si>
    <t>Total Macros per color</t>
  </si>
  <si>
    <t>Total Price Macros</t>
  </si>
  <si>
    <t>S-L</t>
  </si>
  <si>
    <r>
      <t xml:space="preserve">Jugs </t>
    </r>
    <r>
      <rPr>
        <b/>
        <sz val="14"/>
        <color theme="1"/>
        <rFont val="Calibri"/>
        <family val="2"/>
      </rPr>
      <t>S-M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</si>
  <si>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L</t>
    </r>
  </si>
  <si>
    <r>
      <t xml:space="preserve">Jugs </t>
    </r>
    <r>
      <rPr>
        <b/>
        <sz val="14"/>
        <color theme="1"/>
        <rFont val="Calibri"/>
        <family val="2"/>
      </rPr>
      <t>XL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</si>
  <si>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</si>
  <si>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Slopers </t>
    </r>
    <r>
      <rPr>
        <b/>
        <sz val="14"/>
        <color theme="1"/>
        <rFont val="Calibri"/>
        <family val="2"/>
      </rPr>
      <t>L-XL</t>
    </r>
  </si>
  <si>
    <t>COASTS    PE</t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</si>
  <si>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</si>
  <si>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</si>
  <si>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</si>
  <si>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</si>
  <si>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</si>
  <si>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</si>
  <si>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</si>
  <si>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</si>
  <si>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</si>
  <si>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</si>
  <si>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</si>
  <si>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</si>
  <si>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</si>
  <si>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</si>
  <si>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</si>
  <si>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</si>
  <si>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t xml:space="preserve">Total Price </t>
  </si>
  <si>
    <r>
      <t xml:space="preserve">Jugs </t>
    </r>
    <r>
      <rPr>
        <b/>
        <sz val="14"/>
        <color theme="1"/>
        <rFont val="Calibri"/>
        <family val="2"/>
      </rPr>
      <t>S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</si>
  <si>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M</t>
    </r>
  </si>
  <si>
    <r>
      <t xml:space="preserve">Jugs </t>
    </r>
    <r>
      <rPr>
        <b/>
        <sz val="14"/>
        <color theme="1"/>
        <rFont val="Calibri"/>
        <family val="2"/>
      </rPr>
      <t>XL</t>
    </r>
  </si>
  <si>
    <r>
      <t xml:space="preserve">Jugs </t>
    </r>
    <r>
      <rPr>
        <b/>
        <sz val="14"/>
        <color theme="1"/>
        <rFont val="Calibri"/>
        <family val="2"/>
      </rPr>
      <t>XXL</t>
    </r>
  </si>
  <si>
    <r>
      <t xml:space="preserve">positiv Slopers </t>
    </r>
    <r>
      <rPr>
        <b/>
        <sz val="14"/>
        <color theme="1"/>
        <rFont val="Calibri"/>
        <family val="2"/>
      </rPr>
      <t>M</t>
    </r>
  </si>
  <si>
    <r>
      <t xml:space="preserve">positiv Slopers </t>
    </r>
    <r>
      <rPr>
        <b/>
        <sz val="14"/>
        <color theme="1"/>
        <rFont val="Calibri"/>
        <family val="2"/>
      </rPr>
      <t>L</t>
    </r>
  </si>
  <si>
    <r>
      <t xml:space="preserve">positiv Slopers </t>
    </r>
    <r>
      <rPr>
        <b/>
        <sz val="14"/>
        <color theme="1"/>
        <rFont val="Calibri"/>
        <family val="2"/>
      </rPr>
      <t>XL</t>
    </r>
  </si>
  <si>
    <r>
      <t xml:space="preserve">positiv Slopers </t>
    </r>
    <r>
      <rPr>
        <b/>
        <sz val="14"/>
        <color theme="1"/>
        <rFont val="Calibri"/>
        <family val="2"/>
      </rPr>
      <t>XXL</t>
    </r>
  </si>
  <si>
    <r>
      <t xml:space="preserve">open Edges </t>
    </r>
    <r>
      <rPr>
        <b/>
        <sz val="14"/>
        <color theme="1"/>
        <rFont val="Calibri"/>
        <family val="2"/>
      </rPr>
      <t>S-M</t>
    </r>
    <r>
      <rPr>
        <sz val="11"/>
        <color rgb="FFFF0000"/>
        <rFont val="Calibri"/>
        <family val="2"/>
      </rPr>
      <t xml:space="preserve"> </t>
    </r>
  </si>
  <si>
    <r>
      <t xml:space="preserve">Crimps </t>
    </r>
    <r>
      <rPr>
        <b/>
        <sz val="14"/>
        <color theme="1"/>
        <rFont val="Calibri"/>
        <family val="2"/>
      </rPr>
      <t>S-M</t>
    </r>
    <r>
      <rPr>
        <sz val="14"/>
        <color theme="1"/>
        <rFont val="Calibri"/>
        <family val="2"/>
      </rPr>
      <t xml:space="preserve"> </t>
    </r>
  </si>
  <si>
    <r>
      <t xml:space="preserve">Edges </t>
    </r>
    <r>
      <rPr>
        <b/>
        <sz val="14"/>
        <color theme="1"/>
        <rFont val="Calibri"/>
        <family val="2"/>
      </rPr>
      <t>S-L</t>
    </r>
    <r>
      <rPr>
        <sz val="14"/>
        <color theme="1"/>
        <rFont val="Calibri"/>
        <family val="2"/>
      </rPr>
      <t xml:space="preserve"> </t>
    </r>
  </si>
  <si>
    <r>
      <t xml:space="preserve">Slopers </t>
    </r>
    <r>
      <rPr>
        <b/>
        <sz val="14"/>
        <color theme="1"/>
        <rFont val="Calibri"/>
        <family val="2"/>
      </rPr>
      <t>M-L</t>
    </r>
    <r>
      <rPr>
        <b/>
        <sz val="14"/>
        <color theme="1"/>
        <rFont val="Calibri"/>
        <family val="2"/>
      </rPr>
      <t xml:space="preserve"> </t>
    </r>
  </si>
  <si>
    <r>
      <t xml:space="preserve">positiv Slopers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</si>
  <si>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Edges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</si>
  <si>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positiv Edges </t>
    </r>
    <r>
      <rPr>
        <b/>
        <sz val="14"/>
        <color theme="1"/>
        <rFont val="Calibri"/>
        <family val="2"/>
      </rPr>
      <t>M</t>
    </r>
    <r>
      <rPr>
        <sz val="14"/>
        <color theme="1"/>
        <rFont val="Calibri"/>
        <family val="2"/>
      </rPr>
      <t xml:space="preserve"> </t>
    </r>
  </si>
  <si>
    <r>
      <t xml:space="preserve">incut Crimps </t>
    </r>
    <r>
      <rPr>
        <b/>
        <sz val="14"/>
        <color theme="1"/>
        <rFont val="Calibri"/>
        <family val="2"/>
      </rPr>
      <t>M</t>
    </r>
  </si>
  <si>
    <r>
      <t xml:space="preserve">mini Crimps </t>
    </r>
    <r>
      <rPr>
        <b/>
        <sz val="14"/>
        <color theme="1"/>
        <rFont val="Calibri"/>
        <family val="2"/>
      </rPr>
      <t xml:space="preserve">S-M </t>
    </r>
  </si>
  <si>
    <r>
      <t xml:space="preserve">open Edges </t>
    </r>
    <r>
      <rPr>
        <b/>
        <sz val="14"/>
        <color theme="1"/>
        <rFont val="Calibri"/>
        <family val="2"/>
      </rPr>
      <t xml:space="preserve">S </t>
    </r>
  </si>
  <si>
    <r>
      <t xml:space="preserve">incut Crimps </t>
    </r>
    <r>
      <rPr>
        <b/>
        <sz val="14"/>
        <color theme="1"/>
        <rFont val="Calibri"/>
        <family val="2"/>
      </rPr>
      <t>S</t>
    </r>
  </si>
  <si>
    <r>
      <t xml:space="preserve">open Crimps </t>
    </r>
    <r>
      <rPr>
        <b/>
        <sz val="14"/>
        <color theme="1"/>
        <rFont val="Calibri"/>
        <family val="2"/>
      </rPr>
      <t>S</t>
    </r>
  </si>
  <si>
    <t xml:space="preserve">incut Footholds </t>
  </si>
  <si>
    <t xml:space="preserve">slopy Footholds </t>
  </si>
  <si>
    <r>
      <t xml:space="preserve">open Edges </t>
    </r>
    <r>
      <rPr>
        <b/>
        <sz val="14"/>
        <color theme="1"/>
        <rFont val="Calibri"/>
        <family val="2"/>
      </rPr>
      <t xml:space="preserve">M </t>
    </r>
  </si>
  <si>
    <r>
      <t xml:space="preserve">incut Edges </t>
    </r>
    <r>
      <rPr>
        <b/>
        <sz val="14"/>
        <color theme="1"/>
        <rFont val="Calibri"/>
        <family val="2"/>
      </rPr>
      <t>L</t>
    </r>
    <r>
      <rPr>
        <sz val="14"/>
        <color theme="1"/>
        <rFont val="Calibri"/>
        <family val="2"/>
      </rPr>
      <t xml:space="preserve"> </t>
    </r>
  </si>
  <si>
    <r>
      <t xml:space="preserve">incut Plates </t>
    </r>
    <r>
      <rPr>
        <b/>
        <sz val="14"/>
        <color theme="1"/>
        <rFont val="Calibri"/>
        <family val="2"/>
      </rPr>
      <t>L</t>
    </r>
    <r>
      <rPr>
        <sz val="14"/>
        <color theme="1"/>
        <rFont val="Calibri"/>
        <family val="2"/>
      </rPr>
      <t xml:space="preserve"> </t>
    </r>
  </si>
  <si>
    <r>
      <t xml:space="preserve">slopy-incut Edges </t>
    </r>
    <r>
      <rPr>
        <b/>
        <sz val="14"/>
        <color theme="1"/>
        <rFont val="Calibri"/>
        <family val="2"/>
      </rPr>
      <t>L</t>
    </r>
  </si>
  <si>
    <r>
      <t xml:space="preserve">big Edges </t>
    </r>
    <r>
      <rPr>
        <b/>
        <sz val="14"/>
        <color theme="1"/>
        <rFont val="Calibri"/>
        <family val="2"/>
      </rPr>
      <t>XL</t>
    </r>
  </si>
  <si>
    <r>
      <t xml:space="preserve">Spax </t>
    </r>
    <r>
      <rPr>
        <b/>
        <sz val="14"/>
        <color theme="1"/>
        <rFont val="Calibri"/>
        <family val="2"/>
      </rPr>
      <t>XS</t>
    </r>
  </si>
  <si>
    <r>
      <t xml:space="preserve">Spax </t>
    </r>
    <r>
      <rPr>
        <b/>
        <sz val="14"/>
        <color theme="1"/>
        <rFont val="Calibri"/>
        <family val="2"/>
      </rPr>
      <t>S</t>
    </r>
  </si>
  <si>
    <t>CANDLES    PU</t>
  </si>
  <si>
    <t>PE+PU Holds</t>
  </si>
  <si>
    <t>Anthracite</t>
  </si>
  <si>
    <t>Special request</t>
  </si>
  <si>
    <t>RAL 9003*</t>
  </si>
  <si>
    <t>RAL 7016*</t>
  </si>
  <si>
    <t>RAL 7040*</t>
  </si>
  <si>
    <t>RAL 2004*</t>
  </si>
  <si>
    <t>RAL 6029*</t>
  </si>
  <si>
    <t>Number of Volumes</t>
  </si>
  <si>
    <t>Volumes in Set</t>
  </si>
  <si>
    <t>Total Volumes</t>
  </si>
  <si>
    <t>Total Price Volumes</t>
  </si>
  <si>
    <r>
      <t xml:space="preserve">Jugs </t>
    </r>
    <r>
      <rPr>
        <b/>
        <sz val="14"/>
        <color theme="1"/>
        <rFont val="Calibri"/>
        <family val="2"/>
      </rPr>
      <t>M</t>
    </r>
  </si>
  <si>
    <r>
      <t xml:space="preserve">Jugs </t>
    </r>
    <r>
      <rPr>
        <b/>
        <sz val="14"/>
        <color theme="1"/>
        <rFont val="Calibri"/>
        <family val="2"/>
      </rPr>
      <t>L</t>
    </r>
  </si>
  <si>
    <r>
      <t xml:space="preserve">Jugs </t>
    </r>
    <r>
      <rPr>
        <b/>
        <sz val="14"/>
        <color theme="1"/>
        <rFont val="Calibri"/>
        <family val="2"/>
      </rPr>
      <t>XL</t>
    </r>
  </si>
  <si>
    <r>
      <t xml:space="preserve">real Jugs </t>
    </r>
    <r>
      <rPr>
        <b/>
        <sz val="14"/>
        <color theme="1"/>
        <rFont val="Calibri"/>
        <family val="2"/>
      </rPr>
      <t>XL</t>
    </r>
  </si>
  <si>
    <r>
      <t xml:space="preserve">positiv Slopers </t>
    </r>
    <r>
      <rPr>
        <b/>
        <sz val="14"/>
        <color theme="1"/>
        <rFont val="Calibri"/>
        <family val="2"/>
      </rPr>
      <t>XL</t>
    </r>
  </si>
  <si>
    <r>
      <t xml:space="preserve">negativ Slopers </t>
    </r>
    <r>
      <rPr>
        <b/>
        <sz val="14"/>
        <color theme="1"/>
        <rFont val="Calibri"/>
        <family val="2"/>
      </rPr>
      <t>L</t>
    </r>
  </si>
  <si>
    <r>
      <t xml:space="preserve">positiv Slopers </t>
    </r>
    <r>
      <rPr>
        <b/>
        <sz val="14"/>
        <color theme="1"/>
        <rFont val="Calibri"/>
        <family val="2"/>
      </rPr>
      <t>L</t>
    </r>
  </si>
  <si>
    <r>
      <t xml:space="preserve">negativ Slopers </t>
    </r>
    <r>
      <rPr>
        <b/>
        <sz val="14"/>
        <color theme="1"/>
        <rFont val="Calibri"/>
        <family val="2"/>
      </rPr>
      <t>XL</t>
    </r>
  </si>
  <si>
    <r>
      <t xml:space="preserve">Edges </t>
    </r>
    <r>
      <rPr>
        <b/>
        <sz val="14"/>
        <color theme="1"/>
        <rFont val="Calibri"/>
        <family val="2"/>
      </rPr>
      <t>XL</t>
    </r>
  </si>
  <si>
    <r>
      <t xml:space="preserve">Candles PU </t>
    </r>
    <r>
      <rPr>
        <b/>
        <sz val="14"/>
        <color theme="1"/>
        <rFont val="Calibri"/>
        <family val="2"/>
      </rPr>
      <t>Full Set</t>
    </r>
  </si>
  <si>
    <r>
      <t xml:space="preserve">long Edges </t>
    </r>
    <r>
      <rPr>
        <b/>
        <sz val="14"/>
        <color theme="1"/>
        <rFont val="Calibri"/>
        <family val="2"/>
      </rPr>
      <t>L</t>
    </r>
  </si>
  <si>
    <r>
      <t xml:space="preserve">Incut Crimps </t>
    </r>
    <r>
      <rPr>
        <b/>
        <sz val="14"/>
        <color theme="1"/>
        <rFont val="Calibri"/>
        <family val="2"/>
      </rPr>
      <t>L</t>
    </r>
  </si>
  <si>
    <r>
      <t xml:space="preserve">incut Edges </t>
    </r>
    <r>
      <rPr>
        <b/>
        <sz val="14"/>
        <color theme="1"/>
        <rFont val="Calibri"/>
        <family val="2"/>
      </rPr>
      <t>M-L</t>
    </r>
  </si>
  <si>
    <r>
      <t xml:space="preserve">open Edges </t>
    </r>
    <r>
      <rPr>
        <b/>
        <sz val="14"/>
        <color theme="1"/>
        <rFont val="Calibri"/>
        <family val="2"/>
      </rPr>
      <t>S-L</t>
    </r>
  </si>
  <si>
    <r>
      <t xml:space="preserve">incut Crimps </t>
    </r>
    <r>
      <rPr>
        <b/>
        <sz val="14"/>
        <color theme="1"/>
        <rFont val="Calibri"/>
        <family val="2"/>
      </rPr>
      <t>S</t>
    </r>
  </si>
  <si>
    <t>S-XL</t>
  </si>
  <si>
    <t>Plywood-Volumes</t>
  </si>
  <si>
    <t>Macros in Set</t>
  </si>
  <si>
    <t>Number of Macros</t>
  </si>
  <si>
    <t>NEW</t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</si>
  <si>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</si>
  <si>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</si>
  <si>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</si>
  <si>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</si>
  <si>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</si>
  <si>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</si>
  <si>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</si>
  <si>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</si>
  <si>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</si>
  <si>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</si>
  <si>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</si>
  <si>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</si>
  <si>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</si>
  <si>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</si>
  <si>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</si>
  <si>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</si>
  <si>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</si>
  <si>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</si>
  <si>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</si>
  <si>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</si>
  <si>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</si>
  <si>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</si>
  <si>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</si>
  <si>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</si>
  <si>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</si>
  <si>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</si>
  <si>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</si>
  <si>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</si>
  <si>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</si>
  <si>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</si>
  <si>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</si>
  <si>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21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</si>
  <si>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</si>
  <si>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</si>
  <si>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Dual Texture 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</si>
  <si>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</si>
  <si>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</si>
  <si>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</si>
  <si>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</si>
  <si>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</si>
  <si>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</si>
  <si>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</si>
  <si>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Full Texture 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</si>
  <si>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</si>
  <si>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</si>
  <si>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</si>
  <si>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</si>
  <si>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</si>
  <si>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</si>
  <si>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</si>
  <si>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</si>
  <si>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</si>
  <si>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</si>
  <si>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</si>
  <si>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</si>
  <si>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</si>
  <si>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t>Total Price Holds</t>
  </si>
  <si>
    <r>
      <t xml:space="preserve">Petals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</si>
  <si>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</si>
  <si>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t>wish colour</t>
  </si>
  <si>
    <t>CANDLES    Macros</t>
  </si>
  <si>
    <t>PETALS    Plywood</t>
  </si>
  <si>
    <t>Holds / Volumes</t>
  </si>
  <si>
    <r>
      <t xml:space="preserve">Petals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</si>
  <si>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Flat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</si>
  <si>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 xml:space="preserve">Flat S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</si>
  <si>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</si>
  <si>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</si>
  <si>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</si>
  <si>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</si>
  <si>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</si>
  <si>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</si>
  <si>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</si>
  <si>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</si>
  <si>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</si>
  <si>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</si>
  <si>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 xml:space="preserve">Steep XL 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</si>
  <si>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</si>
  <si>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 xml:space="preserve">Flat S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</si>
  <si>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</si>
  <si>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</si>
  <si>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</si>
  <si>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</si>
  <si>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</si>
  <si>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FullTexture</t>
    </r>
  </si>
  <si>
    <r>
      <t xml:space="preserve">Petals </t>
    </r>
    <r>
      <rPr>
        <b/>
        <sz val="14"/>
        <color theme="1"/>
        <rFont val="Calibri"/>
        <family val="2"/>
      </rPr>
      <t xml:space="preserve">Medium L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</si>
  <si>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</si>
  <si>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</si>
  <si>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</si>
  <si>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</si>
  <si>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</si>
  <si>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</si>
  <si>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</si>
  <si>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t>(Volume weight coming soon)</t>
  </si>
  <si>
    <r>
      <t xml:space="preserve">Orderform </t>
    </r>
    <r>
      <rPr>
        <b/>
        <sz val="18"/>
        <color theme="1"/>
        <rFont val="Calibri"/>
        <family val="2"/>
      </rPr>
      <t>updated 04/2025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</si>
</sst>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8"/>
      <color theme="0"/>
      <name val="Calibri"/>
      <family val="2"/>
    </font>
    <font>
      <b/>
      <sz val="8"/>
      <color theme="1"/>
      <name val="Calibri"/>
      <family val="2"/>
    </font>
    <font>
      <b/>
      <sz val="26"/>
      <color theme="1"/>
      <name val="Calibri"/>
      <family val="2"/>
    </font>
    <font>
      <sz val="11"/>
      <color rgb="FFFF0000"/>
      <name val="Calibri"/>
      <family val="2"/>
    </font>
    <font>
      <u/>
      <sz val="14"/>
      <color theme="1"/>
      <name val="Calibri"/>
      <family val="2"/>
    </font>
    <font>
      <sz val="14"/>
      <color theme="1"/>
      <name val="Calibri"/>
      <family val="2"/>
    </font>
    <font>
      <sz val="11"/>
      <color rgb="FFFF0000"/>
      <name val="Calibri"/>
      <family val="2"/>
    </font>
    <font>
      <b/>
      <sz val="28"/>
      <color theme="0"/>
      <name val="Calibri"/>
      <family val="2"/>
    </font>
    <font>
      <sz val="32"/>
      <name val="Calibri"/>
      <family val="2"/>
    </font>
    <font>
      <b/>
      <sz val="18"/>
      <color theme="1"/>
      <name val="Calibri"/>
      <family val="2"/>
    </font>
    <font>
      <b/>
      <sz val="36"/>
      <color theme="4" tint="0.39997558519241921"/>
      <name val="Calibri"/>
      <family val="2"/>
    </font>
    <font>
      <sz val="11"/>
      <color theme="4" tint="0.39997558519241921"/>
      <name val="Calibri"/>
      <family val="2"/>
    </font>
    <font>
      <sz val="11"/>
      <color theme="4" tint="0.39997558519241921"/>
      <name val="Calibri"/>
      <family val="2"/>
      <scheme val="minor"/>
    </font>
    <font>
      <b/>
      <sz val="20"/>
      <color theme="1"/>
      <name val="Calibri"/>
      <family val="2"/>
    </font>
    <font>
      <sz val="20"/>
      <name val="Calibri"/>
      <family val="2"/>
    </font>
    <font>
      <b/>
      <sz val="16"/>
      <color theme="1"/>
      <name val="Calibri"/>
      <family val="2"/>
    </font>
    <font>
      <b/>
      <sz val="30"/>
      <color theme="1"/>
      <name val="Calibri"/>
      <family val="2"/>
    </font>
    <font>
      <sz val="3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sz val="14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18"/>
      <name val="Calibri"/>
      <family val="2"/>
    </font>
    <font>
      <b/>
      <sz val="8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sz val="9"/>
      <color rgb="FFFF0000"/>
      <name val="Calibri"/>
      <family val="2"/>
    </font>
    <font>
      <b/>
      <sz val="11"/>
      <color theme="1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996633"/>
        <bgColor rgb="FF996633"/>
      </patternFill>
    </fill>
    <fill>
      <patternFill patternType="solid">
        <fgColor rgb="FF7030A0"/>
        <bgColor rgb="FF7030A0"/>
      </patternFill>
    </fill>
    <fill>
      <patternFill patternType="solid">
        <fgColor rgb="FFCC00CC"/>
        <bgColor rgb="FFCC00CC"/>
      </patternFill>
    </fill>
    <fill>
      <patternFill patternType="solid">
        <fgColor rgb="FF33CCCC"/>
        <bgColor rgb="FF33CCCC"/>
      </patternFill>
    </fill>
    <fill>
      <patternFill patternType="solid">
        <fgColor rgb="FF757070"/>
        <bgColor rgb="FF757070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262626"/>
        <bgColor rgb="FF262626"/>
      </patternFill>
    </fill>
    <fill>
      <patternFill patternType="solid">
        <fgColor rgb="FFBFBFBF"/>
        <bgColor rgb="FFBFBFBF"/>
      </patternFill>
    </fill>
    <fill>
      <patternFill patternType="solid">
        <fgColor rgb="FF9999FF"/>
        <bgColor rgb="FF9999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1" tint="0.34998626667073579"/>
        <bgColor rgb="FF8EAADB"/>
      </patternFill>
    </fill>
    <fill>
      <patternFill patternType="solid">
        <fgColor theme="1" tint="0.14999847407452621"/>
        <bgColor rgb="FF7F7F7F"/>
      </patternFill>
    </fill>
    <fill>
      <patternFill patternType="solid">
        <fgColor rgb="FFFF0000"/>
        <bgColor rgb="FF92D050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rgb="FFFF33CC"/>
        <bgColor rgb="FF8EAADB"/>
      </patternFill>
    </fill>
    <fill>
      <patternFill patternType="solid">
        <fgColor rgb="FFFF33CC"/>
        <bgColor rgb="FF33CCCC"/>
      </patternFill>
    </fill>
    <fill>
      <patternFill patternType="solid">
        <fgColor rgb="FF92D050"/>
        <bgColor rgb="FFCC00CC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33CC"/>
        <bgColor rgb="FF9999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CC00CC"/>
      </patternFill>
    </fill>
    <fill>
      <patternFill patternType="solid">
        <fgColor theme="0"/>
        <bgColor rgb="FF33CCCC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996633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5707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00FF00"/>
      </patternFill>
    </fill>
    <fill>
      <patternFill patternType="solid">
        <fgColor theme="1"/>
        <bgColor rgb="FFFFC000"/>
      </patternFill>
    </fill>
    <fill>
      <patternFill patternType="solid">
        <fgColor theme="1"/>
        <bgColor rgb="FF996633"/>
      </patternFill>
    </fill>
    <fill>
      <patternFill patternType="solid">
        <fgColor theme="1"/>
        <bgColor rgb="FF7030A0"/>
      </patternFill>
    </fill>
    <fill>
      <patternFill patternType="solid">
        <fgColor theme="1"/>
        <bgColor rgb="FFCC00CC"/>
      </patternFill>
    </fill>
    <fill>
      <patternFill patternType="solid">
        <fgColor theme="1"/>
        <bgColor rgb="FFD0CECE"/>
      </patternFill>
    </fill>
    <fill>
      <patternFill patternType="solid">
        <fgColor theme="1"/>
        <bgColor rgb="FF757070"/>
      </patternFill>
    </fill>
    <fill>
      <patternFill patternType="solid">
        <fgColor theme="1"/>
        <bgColor rgb="FFFF00FF"/>
      </patternFill>
    </fill>
    <fill>
      <patternFill patternType="solid">
        <fgColor theme="1"/>
        <bgColor rgb="FFFFCC00"/>
      </patternFill>
    </fill>
    <fill>
      <patternFill patternType="solid">
        <fgColor theme="1"/>
        <bgColor rgb="FF00FF00"/>
      </patternFill>
    </fill>
    <fill>
      <patternFill patternType="solid">
        <fgColor theme="1"/>
        <bgColor rgb="FFFFFF00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4.9989318521683403E-2"/>
        <bgColor theme="0"/>
      </patternFill>
    </fill>
  </fills>
  <borders count="200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75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textRotation="90"/>
    </xf>
    <xf numFmtId="0" fontId="10" fillId="6" borderId="35" xfId="0" applyFont="1" applyFill="1" applyBorder="1" applyAlignment="1">
      <alignment horizontal="center" vertical="center" textRotation="90"/>
    </xf>
    <xf numFmtId="0" fontId="10" fillId="5" borderId="35" xfId="0" applyFont="1" applyFill="1" applyBorder="1" applyAlignment="1">
      <alignment horizontal="center" vertical="center" textRotation="90"/>
    </xf>
    <xf numFmtId="0" fontId="10" fillId="7" borderId="35" xfId="0" applyFont="1" applyFill="1" applyBorder="1" applyAlignment="1">
      <alignment horizontal="center" vertical="center" textRotation="90"/>
    </xf>
    <xf numFmtId="0" fontId="10" fillId="8" borderId="35" xfId="0" applyFont="1" applyFill="1" applyBorder="1" applyAlignment="1">
      <alignment horizontal="center" vertical="center" textRotation="90"/>
    </xf>
    <xf numFmtId="0" fontId="10" fillId="9" borderId="35" xfId="0" applyFont="1" applyFill="1" applyBorder="1" applyAlignment="1">
      <alignment horizontal="center" vertical="center" textRotation="90"/>
    </xf>
    <xf numFmtId="0" fontId="10" fillId="10" borderId="35" xfId="0" applyFont="1" applyFill="1" applyBorder="1" applyAlignment="1">
      <alignment horizontal="center" vertical="center" textRotation="90"/>
    </xf>
    <xf numFmtId="0" fontId="10" fillId="11" borderId="35" xfId="0" applyFont="1" applyFill="1" applyBorder="1" applyAlignment="1">
      <alignment horizontal="center" vertical="center" textRotation="90"/>
    </xf>
    <xf numFmtId="0" fontId="10" fillId="12" borderId="35" xfId="0" applyFont="1" applyFill="1" applyBorder="1" applyAlignment="1">
      <alignment horizontal="center" vertical="center" textRotation="90"/>
    </xf>
    <xf numFmtId="0" fontId="10" fillId="13" borderId="35" xfId="0" applyFont="1" applyFill="1" applyBorder="1" applyAlignment="1">
      <alignment horizontal="center" vertical="center" textRotation="90"/>
    </xf>
    <xf numFmtId="0" fontId="10" fillId="4" borderId="35" xfId="0" applyFont="1" applyFill="1" applyBorder="1" applyAlignment="1">
      <alignment horizontal="center" vertical="center" textRotation="90"/>
    </xf>
    <xf numFmtId="0" fontId="1" fillId="15" borderId="36" xfId="0" applyFont="1" applyFill="1" applyBorder="1" applyAlignment="1">
      <alignment horizontal="center" vertical="center" textRotation="90"/>
    </xf>
    <xf numFmtId="0" fontId="1" fillId="16" borderId="35" xfId="0" applyFont="1" applyFill="1" applyBorder="1" applyAlignment="1">
      <alignment horizontal="center" vertical="center" textRotation="90"/>
    </xf>
    <xf numFmtId="0" fontId="1" fillId="17" borderId="35" xfId="0" applyFont="1" applyFill="1" applyBorder="1" applyAlignment="1">
      <alignment horizontal="center" vertical="center" textRotation="90"/>
    </xf>
    <xf numFmtId="0" fontId="1" fillId="7" borderId="37" xfId="0" applyFont="1" applyFill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164" fontId="12" fillId="0" borderId="44" xfId="0" applyNumberFormat="1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164" fontId="13" fillId="0" borderId="49" xfId="0" applyNumberFormat="1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164" fontId="12" fillId="0" borderId="52" xfId="0" applyNumberFormat="1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164" fontId="12" fillId="0" borderId="5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164" fontId="12" fillId="0" borderId="63" xfId="0" applyNumberFormat="1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164" fontId="12" fillId="0" borderId="66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18" borderId="1" xfId="0" applyFont="1" applyFill="1" applyBorder="1"/>
    <xf numFmtId="0" fontId="13" fillId="18" borderId="73" xfId="0" applyFont="1" applyFill="1" applyBorder="1"/>
    <xf numFmtId="164" fontId="12" fillId="0" borderId="74" xfId="0" applyNumberFormat="1" applyFont="1" applyBorder="1" applyAlignment="1">
      <alignment horizontal="center"/>
    </xf>
    <xf numFmtId="164" fontId="12" fillId="0" borderId="75" xfId="0" applyNumberFormat="1" applyFont="1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164" fontId="12" fillId="0" borderId="78" xfId="0" applyNumberFormat="1" applyFont="1" applyBorder="1" applyAlignment="1">
      <alignment horizontal="center"/>
    </xf>
    <xf numFmtId="0" fontId="13" fillId="0" borderId="83" xfId="0" applyFont="1" applyBorder="1" applyAlignment="1">
      <alignment horizontal="center"/>
    </xf>
    <xf numFmtId="0" fontId="12" fillId="0" borderId="84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164" fontId="12" fillId="0" borderId="86" xfId="0" applyNumberFormat="1" applyFont="1" applyBorder="1" applyAlignment="1">
      <alignment horizontal="center"/>
    </xf>
    <xf numFmtId="164" fontId="13" fillId="0" borderId="90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0" fillId="0" borderId="24" xfId="0" applyFont="1" applyBorder="1" applyAlignment="1">
      <alignment horizontal="center" vertical="center" textRotation="90"/>
    </xf>
    <xf numFmtId="0" fontId="10" fillId="6" borderId="15" xfId="0" applyFont="1" applyFill="1" applyBorder="1" applyAlignment="1">
      <alignment horizontal="center" vertical="center" textRotation="90"/>
    </xf>
    <xf numFmtId="0" fontId="10" fillId="5" borderId="15" xfId="0" applyFont="1" applyFill="1" applyBorder="1" applyAlignment="1">
      <alignment horizontal="center" vertical="center" textRotation="90"/>
    </xf>
    <xf numFmtId="0" fontId="10" fillId="7" borderId="15" xfId="0" applyFont="1" applyFill="1" applyBorder="1" applyAlignment="1">
      <alignment horizontal="center" vertical="center" textRotation="90"/>
    </xf>
    <xf numFmtId="0" fontId="10" fillId="8" borderId="15" xfId="0" applyFont="1" applyFill="1" applyBorder="1" applyAlignment="1">
      <alignment horizontal="center" vertical="center" textRotation="90"/>
    </xf>
    <xf numFmtId="0" fontId="10" fillId="9" borderId="15" xfId="0" applyFont="1" applyFill="1" applyBorder="1" applyAlignment="1">
      <alignment horizontal="center" vertical="center" textRotation="90"/>
    </xf>
    <xf numFmtId="0" fontId="10" fillId="10" borderId="15" xfId="0" applyFont="1" applyFill="1" applyBorder="1" applyAlignment="1">
      <alignment horizontal="center" vertical="center" textRotation="90"/>
    </xf>
    <xf numFmtId="0" fontId="10" fillId="11" borderId="15" xfId="0" applyFont="1" applyFill="1" applyBorder="1" applyAlignment="1">
      <alignment horizontal="center" vertical="center" textRotation="90"/>
    </xf>
    <xf numFmtId="0" fontId="10" fillId="12" borderId="15" xfId="0" applyFont="1" applyFill="1" applyBorder="1" applyAlignment="1">
      <alignment horizontal="center" vertical="center" textRotation="90"/>
    </xf>
    <xf numFmtId="0" fontId="10" fillId="13" borderId="15" xfId="0" applyFont="1" applyFill="1" applyBorder="1" applyAlignment="1">
      <alignment horizontal="center" vertical="center" textRotation="90"/>
    </xf>
    <xf numFmtId="0" fontId="10" fillId="4" borderId="15" xfId="0" applyFont="1" applyFill="1" applyBorder="1" applyAlignment="1">
      <alignment horizontal="center" vertical="center" textRotation="90"/>
    </xf>
    <xf numFmtId="0" fontId="10" fillId="15" borderId="92" xfId="0" applyFont="1" applyFill="1" applyBorder="1" applyAlignment="1">
      <alignment horizontal="center" vertical="center" textRotation="90"/>
    </xf>
    <xf numFmtId="0" fontId="10" fillId="16" borderId="93" xfId="0" applyFont="1" applyFill="1" applyBorder="1" applyAlignment="1">
      <alignment horizontal="center" vertical="center" textRotation="90"/>
    </xf>
    <xf numFmtId="0" fontId="10" fillId="17" borderId="93" xfId="0" applyFont="1" applyFill="1" applyBorder="1" applyAlignment="1">
      <alignment horizontal="center" vertical="center" textRotation="90"/>
    </xf>
    <xf numFmtId="0" fontId="10" fillId="7" borderId="94" xfId="0" applyFont="1" applyFill="1" applyBorder="1" applyAlignment="1">
      <alignment horizontal="center" vertical="center" textRotation="90"/>
    </xf>
    <xf numFmtId="0" fontId="5" fillId="0" borderId="26" xfId="0" applyFont="1" applyBorder="1"/>
    <xf numFmtId="0" fontId="12" fillId="0" borderId="0" xfId="0" applyFont="1" applyAlignment="1">
      <alignment horizontal="center"/>
    </xf>
    <xf numFmtId="0" fontId="1" fillId="2" borderId="97" xfId="0" applyFont="1" applyFill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0" fontId="4" fillId="0" borderId="99" xfId="0" applyFont="1" applyBorder="1" applyAlignment="1">
      <alignment horizontal="center" vertical="center" wrapText="1"/>
    </xf>
    <xf numFmtId="0" fontId="10" fillId="20" borderId="15" xfId="0" applyFont="1" applyFill="1" applyBorder="1" applyAlignment="1">
      <alignment horizontal="center" vertical="center" textRotation="90"/>
    </xf>
    <xf numFmtId="0" fontId="10" fillId="19" borderId="105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/>
    <xf numFmtId="0" fontId="1" fillId="0" borderId="97" xfId="0" applyFont="1" applyBorder="1"/>
    <xf numFmtId="0" fontId="19" fillId="0" borderId="2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103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20" fillId="0" borderId="106" xfId="0" applyFont="1" applyBorder="1" applyAlignment="1">
      <alignment horizontal="center"/>
    </xf>
    <xf numFmtId="0" fontId="20" fillId="0" borderId="10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07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" fillId="23" borderId="23" xfId="0" applyFont="1" applyFill="1" applyBorder="1"/>
    <xf numFmtId="14" fontId="4" fillId="22" borderId="23" xfId="0" applyNumberFormat="1" applyFont="1" applyFill="1" applyBorder="1" applyAlignment="1">
      <alignment horizontal="center"/>
    </xf>
    <xf numFmtId="0" fontId="1" fillId="2" borderId="23" xfId="0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2" fillId="0" borderId="23" xfId="0" applyFont="1" applyBorder="1"/>
    <xf numFmtId="0" fontId="1" fillId="0" borderId="23" xfId="0" applyFont="1" applyBorder="1"/>
    <xf numFmtId="0" fontId="0" fillId="0" borderId="23" xfId="0" applyBorder="1"/>
    <xf numFmtId="0" fontId="12" fillId="0" borderId="10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12" fillId="0" borderId="107" xfId="0" applyFont="1" applyBorder="1" applyAlignment="1">
      <alignment horizontal="center"/>
    </xf>
    <xf numFmtId="0" fontId="12" fillId="0" borderId="42" xfId="0" applyFont="1" applyBorder="1" applyAlignment="1" applyProtection="1">
      <alignment horizontal="center"/>
      <protection locked="0"/>
    </xf>
    <xf numFmtId="0" fontId="12" fillId="6" borderId="43" xfId="0" applyFont="1" applyFill="1" applyBorder="1" applyAlignment="1" applyProtection="1">
      <alignment horizontal="center"/>
      <protection locked="0"/>
    </xf>
    <xf numFmtId="0" fontId="12" fillId="5" borderId="43" xfId="0" applyFont="1" applyFill="1" applyBorder="1" applyAlignment="1" applyProtection="1">
      <alignment horizontal="center"/>
      <protection locked="0"/>
    </xf>
    <xf numFmtId="0" fontId="12" fillId="7" borderId="43" xfId="0" applyFont="1" applyFill="1" applyBorder="1" applyAlignment="1" applyProtection="1">
      <alignment horizontal="center"/>
      <protection locked="0"/>
    </xf>
    <xf numFmtId="0" fontId="12" fillId="8" borderId="43" xfId="0" applyFont="1" applyFill="1" applyBorder="1" applyAlignment="1" applyProtection="1">
      <alignment horizontal="center"/>
      <protection locked="0"/>
    </xf>
    <xf numFmtId="0" fontId="12" fillId="9" borderId="43" xfId="0" applyFont="1" applyFill="1" applyBorder="1" applyAlignment="1" applyProtection="1">
      <alignment horizontal="center"/>
      <protection locked="0"/>
    </xf>
    <xf numFmtId="0" fontId="12" fillId="12" borderId="43" xfId="0" applyFont="1" applyFill="1" applyBorder="1" applyAlignment="1" applyProtection="1">
      <alignment horizontal="center"/>
      <protection locked="0"/>
    </xf>
    <xf numFmtId="0" fontId="12" fillId="13" borderId="43" xfId="0" applyFont="1" applyFill="1" applyBorder="1" applyAlignment="1" applyProtection="1">
      <alignment horizontal="center"/>
      <protection locked="0"/>
    </xf>
    <xf numFmtId="0" fontId="12" fillId="4" borderId="43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6" borderId="53" xfId="0" applyFont="1" applyFill="1" applyBorder="1" applyAlignment="1" applyProtection="1">
      <alignment horizontal="center"/>
      <protection locked="0"/>
    </xf>
    <xf numFmtId="0" fontId="12" fillId="5" borderId="53" xfId="0" applyFont="1" applyFill="1" applyBorder="1" applyAlignment="1" applyProtection="1">
      <alignment horizontal="center"/>
      <protection locked="0"/>
    </xf>
    <xf numFmtId="0" fontId="12" fillId="7" borderId="53" xfId="0" applyFont="1" applyFill="1" applyBorder="1" applyAlignment="1" applyProtection="1">
      <alignment horizontal="center"/>
      <protection locked="0"/>
    </xf>
    <xf numFmtId="0" fontId="12" fillId="8" borderId="53" xfId="0" applyFont="1" applyFill="1" applyBorder="1" applyAlignment="1" applyProtection="1">
      <alignment horizontal="center"/>
      <protection locked="0"/>
    </xf>
    <xf numFmtId="0" fontId="12" fillId="9" borderId="53" xfId="0" applyFont="1" applyFill="1" applyBorder="1" applyAlignment="1" applyProtection="1">
      <alignment horizontal="center"/>
      <protection locked="0"/>
    </xf>
    <xf numFmtId="0" fontId="12" fillId="12" borderId="53" xfId="0" applyFont="1" applyFill="1" applyBorder="1" applyAlignment="1" applyProtection="1">
      <alignment horizontal="center"/>
      <protection locked="0"/>
    </xf>
    <xf numFmtId="0" fontId="12" fillId="13" borderId="53" xfId="0" applyFont="1" applyFill="1" applyBorder="1" applyAlignment="1" applyProtection="1">
      <alignment horizontal="center"/>
      <protection locked="0"/>
    </xf>
    <xf numFmtId="0" fontId="12" fillId="4" borderId="53" xfId="0" applyFont="1" applyFill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12" fillId="6" borderId="57" xfId="0" applyFont="1" applyFill="1" applyBorder="1" applyAlignment="1" applyProtection="1">
      <alignment horizontal="center"/>
      <protection locked="0"/>
    </xf>
    <xf numFmtId="0" fontId="12" fillId="5" borderId="57" xfId="0" applyFont="1" applyFill="1" applyBorder="1" applyAlignment="1" applyProtection="1">
      <alignment horizontal="center"/>
      <protection locked="0"/>
    </xf>
    <xf numFmtId="0" fontId="12" fillId="7" borderId="57" xfId="0" applyFont="1" applyFill="1" applyBorder="1" applyAlignment="1" applyProtection="1">
      <alignment horizontal="center"/>
      <protection locked="0"/>
    </xf>
    <xf numFmtId="0" fontId="12" fillId="8" borderId="57" xfId="0" applyFont="1" applyFill="1" applyBorder="1" applyAlignment="1" applyProtection="1">
      <alignment horizontal="center"/>
      <protection locked="0"/>
    </xf>
    <xf numFmtId="0" fontId="12" fillId="9" borderId="57" xfId="0" applyFont="1" applyFill="1" applyBorder="1" applyAlignment="1" applyProtection="1">
      <alignment horizontal="center"/>
      <protection locked="0"/>
    </xf>
    <xf numFmtId="0" fontId="12" fillId="12" borderId="57" xfId="0" applyFont="1" applyFill="1" applyBorder="1" applyAlignment="1" applyProtection="1">
      <alignment horizontal="center"/>
      <protection locked="0"/>
    </xf>
    <xf numFmtId="0" fontId="12" fillId="13" borderId="57" xfId="0" applyFont="1" applyFill="1" applyBorder="1" applyAlignment="1" applyProtection="1">
      <alignment horizontal="center"/>
      <protection locked="0"/>
    </xf>
    <xf numFmtId="0" fontId="12" fillId="4" borderId="57" xfId="0" applyFont="1" applyFill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/>
      <protection locked="0"/>
    </xf>
    <xf numFmtId="0" fontId="12" fillId="0" borderId="65" xfId="0" applyFont="1" applyBorder="1" applyAlignment="1" applyProtection="1">
      <alignment horizontal="center"/>
      <protection locked="0"/>
    </xf>
    <xf numFmtId="0" fontId="12" fillId="6" borderId="26" xfId="0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horizontal="center"/>
      <protection locked="0"/>
    </xf>
    <xf numFmtId="0" fontId="12" fillId="7" borderId="26" xfId="0" applyFont="1" applyFill="1" applyBorder="1" applyAlignment="1" applyProtection="1">
      <alignment horizontal="center"/>
      <protection locked="0"/>
    </xf>
    <xf numFmtId="0" fontId="12" fillId="8" borderId="26" xfId="0" applyFont="1" applyFill="1" applyBorder="1" applyAlignment="1" applyProtection="1">
      <alignment horizontal="center"/>
      <protection locked="0"/>
    </xf>
    <xf numFmtId="0" fontId="12" fillId="9" borderId="26" xfId="0" applyFont="1" applyFill="1" applyBorder="1" applyAlignment="1" applyProtection="1">
      <alignment horizontal="center"/>
      <protection locked="0"/>
    </xf>
    <xf numFmtId="0" fontId="12" fillId="12" borderId="26" xfId="0" applyFont="1" applyFill="1" applyBorder="1" applyAlignment="1" applyProtection="1">
      <alignment horizontal="center"/>
      <protection locked="0"/>
    </xf>
    <xf numFmtId="0" fontId="12" fillId="13" borderId="26" xfId="0" applyFont="1" applyFill="1" applyBorder="1" applyAlignment="1" applyProtection="1">
      <alignment horizont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0" borderId="56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12" fillId="0" borderId="79" xfId="0" applyFont="1" applyBorder="1" applyAlignment="1" applyProtection="1">
      <alignment horizontal="center"/>
      <protection locked="0"/>
    </xf>
    <xf numFmtId="0" fontId="12" fillId="6" borderId="80" xfId="0" applyFont="1" applyFill="1" applyBorder="1" applyAlignment="1" applyProtection="1">
      <alignment horizontal="center"/>
      <protection locked="0"/>
    </xf>
    <xf numFmtId="0" fontId="12" fillId="5" borderId="80" xfId="0" applyFont="1" applyFill="1" applyBorder="1" applyAlignment="1" applyProtection="1">
      <alignment horizontal="center"/>
      <protection locked="0"/>
    </xf>
    <xf numFmtId="0" fontId="12" fillId="7" borderId="80" xfId="0" applyFont="1" applyFill="1" applyBorder="1" applyAlignment="1" applyProtection="1">
      <alignment horizontal="center"/>
      <protection locked="0"/>
    </xf>
    <xf numFmtId="0" fontId="12" fillId="8" borderId="80" xfId="0" applyFont="1" applyFill="1" applyBorder="1" applyAlignment="1" applyProtection="1">
      <alignment horizontal="center"/>
      <protection locked="0"/>
    </xf>
    <xf numFmtId="0" fontId="12" fillId="9" borderId="80" xfId="0" applyFont="1" applyFill="1" applyBorder="1" applyAlignment="1" applyProtection="1">
      <alignment horizontal="center"/>
      <protection locked="0"/>
    </xf>
    <xf numFmtId="0" fontId="12" fillId="12" borderId="80" xfId="0" applyFont="1" applyFill="1" applyBorder="1" applyAlignment="1" applyProtection="1">
      <alignment horizontal="center"/>
      <protection locked="0"/>
    </xf>
    <xf numFmtId="0" fontId="12" fillId="13" borderId="80" xfId="0" applyFont="1" applyFill="1" applyBorder="1" applyAlignment="1" applyProtection="1">
      <alignment horizontal="center"/>
      <protection locked="0"/>
    </xf>
    <xf numFmtId="0" fontId="12" fillId="4" borderId="80" xfId="0" applyFont="1" applyFill="1" applyBorder="1" applyAlignment="1" applyProtection="1">
      <alignment horizontal="center"/>
      <protection locked="0"/>
    </xf>
    <xf numFmtId="0" fontId="12" fillId="6" borderId="85" xfId="0" applyFont="1" applyFill="1" applyBorder="1" applyAlignment="1" applyProtection="1">
      <alignment horizontal="center"/>
      <protection locked="0"/>
    </xf>
    <xf numFmtId="0" fontId="12" fillId="5" borderId="85" xfId="0" applyFont="1" applyFill="1" applyBorder="1" applyAlignment="1" applyProtection="1">
      <alignment horizontal="center"/>
      <protection locked="0"/>
    </xf>
    <xf numFmtId="0" fontId="12" fillId="7" borderId="85" xfId="0" applyFont="1" applyFill="1" applyBorder="1" applyAlignment="1" applyProtection="1">
      <alignment horizontal="center"/>
      <protection locked="0"/>
    </xf>
    <xf numFmtId="0" fontId="12" fillId="8" borderId="85" xfId="0" applyFont="1" applyFill="1" applyBorder="1" applyAlignment="1" applyProtection="1">
      <alignment horizontal="center"/>
      <protection locked="0"/>
    </xf>
    <xf numFmtId="0" fontId="12" fillId="9" borderId="85" xfId="0" applyFont="1" applyFill="1" applyBorder="1" applyAlignment="1" applyProtection="1">
      <alignment horizontal="center"/>
      <protection locked="0"/>
    </xf>
    <xf numFmtId="0" fontId="12" fillId="12" borderId="85" xfId="0" applyFont="1" applyFill="1" applyBorder="1" applyAlignment="1" applyProtection="1">
      <alignment horizontal="center"/>
      <protection locked="0"/>
    </xf>
    <xf numFmtId="0" fontId="12" fillId="13" borderId="85" xfId="0" applyFont="1" applyFill="1" applyBorder="1" applyAlignment="1" applyProtection="1">
      <alignment horizontal="center"/>
      <protection locked="0"/>
    </xf>
    <xf numFmtId="0" fontId="12" fillId="4" borderId="85" xfId="0" applyFont="1" applyFill="1" applyBorder="1" applyAlignment="1" applyProtection="1">
      <alignment horizontal="center"/>
      <protection locked="0"/>
    </xf>
    <xf numFmtId="0" fontId="12" fillId="10" borderId="43" xfId="0" applyFont="1" applyFill="1" applyBorder="1" applyAlignment="1" applyProtection="1">
      <alignment horizontal="center"/>
      <protection locked="0"/>
    </xf>
    <xf numFmtId="0" fontId="12" fillId="11" borderId="43" xfId="0" applyFont="1" applyFill="1" applyBorder="1" applyAlignment="1" applyProtection="1">
      <alignment horizontal="center"/>
      <protection locked="0"/>
    </xf>
    <xf numFmtId="0" fontId="12" fillId="14" borderId="45" xfId="0" applyFont="1" applyFill="1" applyBorder="1" applyAlignment="1" applyProtection="1">
      <alignment horizontal="center"/>
      <protection locked="0"/>
    </xf>
    <xf numFmtId="0" fontId="12" fillId="15" borderId="46" xfId="0" applyFont="1" applyFill="1" applyBorder="1" applyAlignment="1" applyProtection="1">
      <alignment horizontal="center"/>
      <protection locked="0"/>
    </xf>
    <xf numFmtId="0" fontId="12" fillId="16" borderId="43" xfId="0" applyFont="1" applyFill="1" applyBorder="1" applyAlignment="1" applyProtection="1">
      <alignment horizontal="center"/>
      <protection locked="0"/>
    </xf>
    <xf numFmtId="0" fontId="12" fillId="17" borderId="43" xfId="0" applyFont="1" applyFill="1" applyBorder="1" applyAlignment="1" applyProtection="1">
      <alignment horizontal="center"/>
      <protection locked="0"/>
    </xf>
    <xf numFmtId="0" fontId="12" fillId="7" borderId="47" xfId="0" applyFont="1" applyFill="1" applyBorder="1" applyAlignment="1" applyProtection="1">
      <alignment horizontal="center"/>
      <protection locked="0"/>
    </xf>
    <xf numFmtId="0" fontId="12" fillId="10" borderId="53" xfId="0" applyFont="1" applyFill="1" applyBorder="1" applyAlignment="1" applyProtection="1">
      <alignment horizontal="center"/>
      <protection locked="0"/>
    </xf>
    <xf numFmtId="0" fontId="12" fillId="11" borderId="53" xfId="0" applyFont="1" applyFill="1" applyBorder="1" applyAlignment="1" applyProtection="1">
      <alignment horizontal="center"/>
      <protection locked="0"/>
    </xf>
    <xf numFmtId="0" fontId="12" fillId="14" borderId="5" xfId="0" applyFont="1" applyFill="1" applyBorder="1" applyAlignment="1" applyProtection="1">
      <alignment horizontal="center"/>
      <protection locked="0"/>
    </xf>
    <xf numFmtId="0" fontId="12" fillId="15" borderId="54" xfId="0" applyFont="1" applyFill="1" applyBorder="1" applyAlignment="1" applyProtection="1">
      <alignment horizontal="center"/>
      <protection locked="0"/>
    </xf>
    <xf numFmtId="0" fontId="12" fillId="16" borderId="53" xfId="0" applyFont="1" applyFill="1" applyBorder="1" applyAlignment="1" applyProtection="1">
      <alignment horizontal="center"/>
      <protection locked="0"/>
    </xf>
    <xf numFmtId="0" fontId="12" fillId="17" borderId="53" xfId="0" applyFont="1" applyFill="1" applyBorder="1" applyAlignment="1" applyProtection="1">
      <alignment horizontal="center"/>
      <protection locked="0"/>
    </xf>
    <xf numFmtId="0" fontId="12" fillId="7" borderId="55" xfId="0" applyFont="1" applyFill="1" applyBorder="1" applyAlignment="1" applyProtection="1">
      <alignment horizontal="center"/>
      <protection locked="0"/>
    </xf>
    <xf numFmtId="0" fontId="12" fillId="10" borderId="57" xfId="0" applyFont="1" applyFill="1" applyBorder="1" applyAlignment="1" applyProtection="1">
      <alignment horizontal="center"/>
      <protection locked="0"/>
    </xf>
    <xf numFmtId="0" fontId="12" fillId="11" borderId="57" xfId="0" applyFont="1" applyFill="1" applyBorder="1" applyAlignment="1" applyProtection="1">
      <alignment horizontal="center"/>
      <protection locked="0"/>
    </xf>
    <xf numFmtId="0" fontId="12" fillId="14" borderId="59" xfId="0" applyFont="1" applyFill="1" applyBorder="1" applyAlignment="1" applyProtection="1">
      <alignment horizontal="center"/>
      <protection locked="0"/>
    </xf>
    <xf numFmtId="0" fontId="12" fillId="15" borderId="60" xfId="0" applyFont="1" applyFill="1" applyBorder="1" applyAlignment="1" applyProtection="1">
      <alignment horizontal="center"/>
      <protection locked="0"/>
    </xf>
    <xf numFmtId="0" fontId="12" fillId="16" borderId="57" xfId="0" applyFont="1" applyFill="1" applyBorder="1" applyAlignment="1" applyProtection="1">
      <alignment horizontal="center"/>
      <protection locked="0"/>
    </xf>
    <xf numFmtId="0" fontId="12" fillId="17" borderId="57" xfId="0" applyFont="1" applyFill="1" applyBorder="1" applyAlignment="1" applyProtection="1">
      <alignment horizontal="center"/>
      <protection locked="0"/>
    </xf>
    <xf numFmtId="0" fontId="12" fillId="7" borderId="61" xfId="0" applyFont="1" applyFill="1" applyBorder="1" applyAlignment="1" applyProtection="1">
      <alignment horizontal="center"/>
      <protection locked="0"/>
    </xf>
    <xf numFmtId="0" fontId="12" fillId="10" borderId="26" xfId="0" applyFont="1" applyFill="1" applyBorder="1" applyAlignment="1" applyProtection="1">
      <alignment horizontal="center"/>
      <protection locked="0"/>
    </xf>
    <xf numFmtId="0" fontId="12" fillId="11" borderId="26" xfId="0" applyFont="1" applyFill="1" applyBorder="1" applyAlignment="1" applyProtection="1">
      <alignment horizontal="center"/>
      <protection locked="0"/>
    </xf>
    <xf numFmtId="0" fontId="12" fillId="14" borderId="67" xfId="0" applyFont="1" applyFill="1" applyBorder="1" applyAlignment="1" applyProtection="1">
      <alignment horizontal="center"/>
      <protection locked="0"/>
    </xf>
    <xf numFmtId="0" fontId="12" fillId="15" borderId="68" xfId="0" applyFont="1" applyFill="1" applyBorder="1" applyAlignment="1" applyProtection="1">
      <alignment horizontal="center"/>
      <protection locked="0"/>
    </xf>
    <xf numFmtId="0" fontId="12" fillId="16" borderId="26" xfId="0" applyFont="1" applyFill="1" applyBorder="1" applyAlignment="1" applyProtection="1">
      <alignment horizontal="center"/>
      <protection locked="0"/>
    </xf>
    <xf numFmtId="0" fontId="12" fillId="17" borderId="26" xfId="0" applyFont="1" applyFill="1" applyBorder="1" applyAlignment="1" applyProtection="1">
      <alignment horizontal="center"/>
      <protection locked="0"/>
    </xf>
    <xf numFmtId="0" fontId="12" fillId="14" borderId="6" xfId="0" applyFont="1" applyFill="1" applyBorder="1" applyAlignment="1" applyProtection="1">
      <alignment horizontal="center"/>
      <protection locked="0"/>
    </xf>
    <xf numFmtId="0" fontId="12" fillId="15" borderId="110" xfId="0" applyFont="1" applyFill="1" applyBorder="1" applyAlignment="1" applyProtection="1">
      <alignment horizontal="center"/>
      <protection locked="0"/>
    </xf>
    <xf numFmtId="0" fontId="12" fillId="7" borderId="70" xfId="0" applyFont="1" applyFill="1" applyBorder="1" applyAlignment="1" applyProtection="1">
      <alignment horizontal="center"/>
      <protection locked="0"/>
    </xf>
    <xf numFmtId="0" fontId="12" fillId="7" borderId="71" xfId="0" applyFont="1" applyFill="1" applyBorder="1" applyAlignment="1" applyProtection="1">
      <alignment horizontal="center"/>
      <protection locked="0"/>
    </xf>
    <xf numFmtId="0" fontId="12" fillId="14" borderId="47" xfId="0" applyFont="1" applyFill="1" applyBorder="1" applyAlignment="1" applyProtection="1">
      <alignment horizontal="center"/>
      <protection locked="0"/>
    </xf>
    <xf numFmtId="0" fontId="12" fillId="14" borderId="71" xfId="0" applyFont="1" applyFill="1" applyBorder="1" applyAlignment="1" applyProtection="1">
      <alignment horizontal="center"/>
      <protection locked="0"/>
    </xf>
    <xf numFmtId="0" fontId="12" fillId="14" borderId="61" xfId="0" applyFont="1" applyFill="1" applyBorder="1" applyAlignment="1" applyProtection="1">
      <alignment horizontal="center"/>
      <protection locked="0"/>
    </xf>
    <xf numFmtId="0" fontId="12" fillId="14" borderId="55" xfId="0" applyFont="1" applyFill="1" applyBorder="1" applyAlignment="1" applyProtection="1">
      <alignment horizontal="center"/>
      <protection locked="0"/>
    </xf>
    <xf numFmtId="0" fontId="12" fillId="10" borderId="80" xfId="0" applyFont="1" applyFill="1" applyBorder="1" applyAlignment="1" applyProtection="1">
      <alignment horizontal="center"/>
      <protection locked="0"/>
    </xf>
    <xf numFmtId="0" fontId="12" fillId="11" borderId="80" xfId="0" applyFont="1" applyFill="1" applyBorder="1" applyAlignment="1" applyProtection="1">
      <alignment horizontal="center"/>
      <protection locked="0"/>
    </xf>
    <xf numFmtId="0" fontId="12" fillId="14" borderId="81" xfId="0" applyFont="1" applyFill="1" applyBorder="1" applyAlignment="1" applyProtection="1">
      <alignment horizontal="center"/>
      <protection locked="0"/>
    </xf>
    <xf numFmtId="0" fontId="12" fillId="15" borderId="82" xfId="0" applyFont="1" applyFill="1" applyBorder="1" applyAlignment="1" applyProtection="1">
      <alignment horizontal="center"/>
      <protection locked="0"/>
    </xf>
    <xf numFmtId="0" fontId="12" fillId="16" borderId="80" xfId="0" applyFont="1" applyFill="1" applyBorder="1" applyAlignment="1" applyProtection="1">
      <alignment horizontal="center"/>
      <protection locked="0"/>
    </xf>
    <xf numFmtId="0" fontId="12" fillId="17" borderId="80" xfId="0" applyFont="1" applyFill="1" applyBorder="1" applyAlignment="1" applyProtection="1">
      <alignment horizontal="center"/>
      <protection locked="0"/>
    </xf>
    <xf numFmtId="0" fontId="12" fillId="0" borderId="87" xfId="0" applyFont="1" applyBorder="1" applyAlignment="1" applyProtection="1">
      <alignment horizontal="center"/>
      <protection locked="0"/>
    </xf>
    <xf numFmtId="0" fontId="12" fillId="10" borderId="85" xfId="0" applyFont="1" applyFill="1" applyBorder="1" applyAlignment="1" applyProtection="1">
      <alignment horizontal="center"/>
      <protection locked="0"/>
    </xf>
    <xf numFmtId="0" fontId="12" fillId="11" borderId="85" xfId="0" applyFont="1" applyFill="1" applyBorder="1" applyAlignment="1" applyProtection="1">
      <alignment horizontal="center"/>
      <protection locked="0"/>
    </xf>
    <xf numFmtId="0" fontId="12" fillId="14" borderId="88" xfId="0" applyFont="1" applyFill="1" applyBorder="1" applyAlignment="1" applyProtection="1">
      <alignment horizontal="center"/>
      <protection locked="0"/>
    </xf>
    <xf numFmtId="0" fontId="12" fillId="15" borderId="89" xfId="0" applyFont="1" applyFill="1" applyBorder="1" applyAlignment="1" applyProtection="1">
      <alignment horizontal="center"/>
      <protection locked="0"/>
    </xf>
    <xf numFmtId="0" fontId="12" fillId="16" borderId="85" xfId="0" applyFont="1" applyFill="1" applyBorder="1" applyAlignment="1" applyProtection="1">
      <alignment horizontal="center"/>
      <protection locked="0"/>
    </xf>
    <xf numFmtId="0" fontId="12" fillId="17" borderId="85" xfId="0" applyFont="1" applyFill="1" applyBorder="1" applyAlignment="1" applyProtection="1">
      <alignment horizontal="center"/>
      <protection locked="0"/>
    </xf>
    <xf numFmtId="0" fontId="12" fillId="7" borderId="88" xfId="0" applyFont="1" applyFill="1" applyBorder="1" applyAlignment="1" applyProtection="1">
      <alignment horizontal="center"/>
      <protection locked="0"/>
    </xf>
    <xf numFmtId="0" fontId="10" fillId="4" borderId="111" xfId="0" applyFont="1" applyFill="1" applyBorder="1" applyAlignment="1">
      <alignment horizontal="center" vertical="center" textRotation="90"/>
    </xf>
    <xf numFmtId="0" fontId="13" fillId="0" borderId="112" xfId="0" applyFont="1" applyBorder="1" applyAlignment="1">
      <alignment horizontal="center"/>
    </xf>
    <xf numFmtId="0" fontId="13" fillId="0" borderId="113" xfId="0" applyFont="1" applyBorder="1" applyAlignment="1">
      <alignment horizontal="center"/>
    </xf>
    <xf numFmtId="0" fontId="12" fillId="4" borderId="44" xfId="0" applyFont="1" applyFill="1" applyBorder="1" applyAlignment="1" applyProtection="1">
      <alignment horizontal="center"/>
      <protection locked="0"/>
    </xf>
    <xf numFmtId="0" fontId="12" fillId="4" borderId="101" xfId="0" applyFont="1" applyFill="1" applyBorder="1" applyAlignment="1" applyProtection="1">
      <alignment horizontal="center"/>
      <protection locked="0"/>
    </xf>
    <xf numFmtId="0" fontId="12" fillId="4" borderId="58" xfId="0" applyFont="1" applyFill="1" applyBorder="1" applyAlignment="1" applyProtection="1">
      <alignment horizontal="center"/>
      <protection locked="0"/>
    </xf>
    <xf numFmtId="0" fontId="12" fillId="4" borderId="114" xfId="0" applyFont="1" applyFill="1" applyBorder="1" applyAlignment="1" applyProtection="1">
      <alignment horizontal="center"/>
      <protection locked="0"/>
    </xf>
    <xf numFmtId="0" fontId="12" fillId="0" borderId="100" xfId="0" applyFont="1" applyBorder="1" applyAlignment="1">
      <alignment horizontal="center"/>
    </xf>
    <xf numFmtId="0" fontId="12" fillId="0" borderId="115" xfId="0" applyFont="1" applyBorder="1" applyAlignment="1">
      <alignment horizontal="center"/>
    </xf>
    <xf numFmtId="0" fontId="19" fillId="0" borderId="116" xfId="0" applyFont="1" applyBorder="1" applyAlignment="1">
      <alignment horizontal="center"/>
    </xf>
    <xf numFmtId="0" fontId="35" fillId="26" borderId="35" xfId="0" applyFont="1" applyFill="1" applyBorder="1" applyAlignment="1">
      <alignment horizontal="center" vertical="center" textRotation="90"/>
    </xf>
    <xf numFmtId="0" fontId="35" fillId="25" borderId="35" xfId="0" applyFont="1" applyFill="1" applyBorder="1" applyAlignment="1">
      <alignment horizontal="center" vertical="center" textRotation="90"/>
    </xf>
    <xf numFmtId="0" fontId="36" fillId="6" borderId="35" xfId="0" applyFont="1" applyFill="1" applyBorder="1" applyAlignment="1">
      <alignment horizontal="center" vertical="center" textRotation="90"/>
    </xf>
    <xf numFmtId="0" fontId="12" fillId="27" borderId="43" xfId="0" applyFont="1" applyFill="1" applyBorder="1" applyAlignment="1" applyProtection="1">
      <alignment horizontal="center"/>
      <protection locked="0"/>
    </xf>
    <xf numFmtId="0" fontId="12" fillId="27" borderId="53" xfId="0" applyFont="1" applyFill="1" applyBorder="1" applyAlignment="1" applyProtection="1">
      <alignment horizontal="center"/>
      <protection locked="0"/>
    </xf>
    <xf numFmtId="0" fontId="12" fillId="27" borderId="57" xfId="0" applyFont="1" applyFill="1" applyBorder="1" applyAlignment="1" applyProtection="1">
      <alignment horizontal="center"/>
      <protection locked="0"/>
    </xf>
    <xf numFmtId="0" fontId="12" fillId="27" borderId="26" xfId="0" applyFont="1" applyFill="1" applyBorder="1" applyAlignment="1" applyProtection="1">
      <alignment horizontal="center"/>
      <protection locked="0"/>
    </xf>
    <xf numFmtId="0" fontId="12" fillId="28" borderId="43" xfId="0" applyFont="1" applyFill="1" applyBorder="1" applyAlignment="1" applyProtection="1">
      <alignment horizontal="center"/>
      <protection locked="0"/>
    </xf>
    <xf numFmtId="0" fontId="12" fillId="28" borderId="53" xfId="0" applyFont="1" applyFill="1" applyBorder="1" applyAlignment="1" applyProtection="1">
      <alignment horizontal="center"/>
      <protection locked="0"/>
    </xf>
    <xf numFmtId="0" fontId="12" fillId="28" borderId="57" xfId="0" applyFont="1" applyFill="1" applyBorder="1" applyAlignment="1" applyProtection="1">
      <alignment horizontal="center"/>
      <protection locked="0"/>
    </xf>
    <xf numFmtId="0" fontId="12" fillId="28" borderId="26" xfId="0" applyFont="1" applyFill="1" applyBorder="1" applyAlignment="1" applyProtection="1">
      <alignment horizontal="center"/>
      <protection locked="0"/>
    </xf>
    <xf numFmtId="0" fontId="37" fillId="26" borderId="43" xfId="0" applyFont="1" applyFill="1" applyBorder="1" applyAlignment="1" applyProtection="1">
      <alignment horizontal="center"/>
      <protection locked="0"/>
    </xf>
    <xf numFmtId="0" fontId="37" fillId="26" borderId="53" xfId="0" applyFont="1" applyFill="1" applyBorder="1" applyAlignment="1" applyProtection="1">
      <alignment horizontal="center"/>
      <protection locked="0"/>
    </xf>
    <xf numFmtId="0" fontId="37" fillId="26" borderId="57" xfId="0" applyFont="1" applyFill="1" applyBorder="1" applyAlignment="1" applyProtection="1">
      <alignment horizontal="center"/>
      <protection locked="0"/>
    </xf>
    <xf numFmtId="0" fontId="37" fillId="26" borderId="26" xfId="0" applyFont="1" applyFill="1" applyBorder="1" applyAlignment="1" applyProtection="1">
      <alignment horizontal="center"/>
      <protection locked="0"/>
    </xf>
    <xf numFmtId="0" fontId="37" fillId="25" borderId="43" xfId="0" applyFont="1" applyFill="1" applyBorder="1" applyAlignment="1" applyProtection="1">
      <alignment horizontal="center"/>
      <protection locked="0"/>
    </xf>
    <xf numFmtId="0" fontId="37" fillId="25" borderId="53" xfId="0" applyFont="1" applyFill="1" applyBorder="1" applyAlignment="1" applyProtection="1">
      <alignment horizontal="center"/>
      <protection locked="0"/>
    </xf>
    <xf numFmtId="0" fontId="37" fillId="25" borderId="57" xfId="0" applyFont="1" applyFill="1" applyBorder="1" applyAlignment="1" applyProtection="1">
      <alignment horizontal="center"/>
      <protection locked="0"/>
    </xf>
    <xf numFmtId="0" fontId="37" fillId="25" borderId="26" xfId="0" applyFont="1" applyFill="1" applyBorder="1" applyAlignment="1" applyProtection="1">
      <alignment horizontal="center"/>
      <protection locked="0"/>
    </xf>
    <xf numFmtId="0" fontId="36" fillId="29" borderId="119" xfId="0" applyFont="1" applyFill="1" applyBorder="1" applyAlignment="1">
      <alignment horizontal="center" vertical="center" textRotation="90" wrapText="1"/>
    </xf>
    <xf numFmtId="0" fontId="12" fillId="31" borderId="43" xfId="0" applyFont="1" applyFill="1" applyBorder="1" applyAlignment="1" applyProtection="1">
      <alignment horizontal="center"/>
      <protection locked="0"/>
    </xf>
    <xf numFmtId="0" fontId="12" fillId="31" borderId="53" xfId="0" applyFont="1" applyFill="1" applyBorder="1" applyAlignment="1" applyProtection="1">
      <alignment horizontal="center"/>
      <protection locked="0"/>
    </xf>
    <xf numFmtId="0" fontId="12" fillId="31" borderId="57" xfId="0" applyFont="1" applyFill="1" applyBorder="1" applyAlignment="1" applyProtection="1">
      <alignment horizontal="center"/>
      <protection locked="0"/>
    </xf>
    <xf numFmtId="0" fontId="12" fillId="31" borderId="26" xfId="0" applyFont="1" applyFill="1" applyBorder="1" applyAlignment="1" applyProtection="1">
      <alignment horizontal="center"/>
      <protection locked="0"/>
    </xf>
    <xf numFmtId="0" fontId="12" fillId="32" borderId="43" xfId="0" applyFont="1" applyFill="1" applyBorder="1" applyAlignment="1" applyProtection="1">
      <alignment horizontal="center"/>
      <protection locked="0"/>
    </xf>
    <xf numFmtId="0" fontId="12" fillId="32" borderId="53" xfId="0" applyFont="1" applyFill="1" applyBorder="1" applyAlignment="1" applyProtection="1">
      <alignment horizontal="center"/>
      <protection locked="0"/>
    </xf>
    <xf numFmtId="0" fontId="12" fillId="32" borderId="57" xfId="0" applyFont="1" applyFill="1" applyBorder="1" applyAlignment="1" applyProtection="1">
      <alignment horizontal="center"/>
      <protection locked="0"/>
    </xf>
    <xf numFmtId="0" fontId="12" fillId="32" borderId="26" xfId="0" applyFont="1" applyFill="1" applyBorder="1" applyAlignment="1" applyProtection="1">
      <alignment horizontal="center"/>
      <protection locked="0"/>
    </xf>
    <xf numFmtId="0" fontId="36" fillId="0" borderId="24" xfId="0" applyFont="1" applyBorder="1" applyAlignment="1">
      <alignment horizontal="center" vertical="center" textRotation="90"/>
    </xf>
    <xf numFmtId="0" fontId="35" fillId="26" borderId="15" xfId="0" applyFont="1" applyFill="1" applyBorder="1" applyAlignment="1">
      <alignment horizontal="center" vertical="center" textRotation="90"/>
    </xf>
    <xf numFmtId="0" fontId="35" fillId="25" borderId="15" xfId="0" applyFont="1" applyFill="1" applyBorder="1" applyAlignment="1">
      <alignment horizontal="center" vertical="center" textRotation="90"/>
    </xf>
    <xf numFmtId="0" fontId="36" fillId="28" borderId="15" xfId="0" applyFont="1" applyFill="1" applyBorder="1" applyAlignment="1">
      <alignment horizontal="center" vertical="center" textRotation="90"/>
    </xf>
    <xf numFmtId="0" fontId="36" fillId="32" borderId="15" xfId="0" applyFont="1" applyFill="1" applyBorder="1" applyAlignment="1">
      <alignment horizontal="center" vertical="center" textRotation="90"/>
    </xf>
    <xf numFmtId="0" fontId="36" fillId="27" borderId="15" xfId="0" applyFont="1" applyFill="1" applyBorder="1" applyAlignment="1">
      <alignment horizontal="center" vertical="center" textRotation="90"/>
    </xf>
    <xf numFmtId="0" fontId="36" fillId="9" borderId="15" xfId="0" applyFont="1" applyFill="1" applyBorder="1" applyAlignment="1">
      <alignment horizontal="center" vertical="center" textRotation="90"/>
    </xf>
    <xf numFmtId="0" fontId="36" fillId="31" borderId="15" xfId="0" applyFont="1" applyFill="1" applyBorder="1" applyAlignment="1">
      <alignment horizontal="center" vertical="center" textRotation="90"/>
    </xf>
    <xf numFmtId="0" fontId="3" fillId="0" borderId="120" xfId="0" applyFont="1" applyBorder="1"/>
    <xf numFmtId="0" fontId="23" fillId="0" borderId="98" xfId="0" applyFont="1" applyBorder="1" applyAlignment="1">
      <alignment horizontal="center" vertical="center" wrapText="1"/>
    </xf>
    <xf numFmtId="0" fontId="19" fillId="0" borderId="109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164" fontId="12" fillId="0" borderId="101" xfId="0" applyNumberFormat="1" applyFont="1" applyBorder="1" applyAlignment="1">
      <alignment horizontal="center"/>
    </xf>
    <xf numFmtId="0" fontId="12" fillId="0" borderId="124" xfId="0" applyFont="1" applyBorder="1" applyAlignment="1">
      <alignment horizontal="center"/>
    </xf>
    <xf numFmtId="0" fontId="12" fillId="0" borderId="120" xfId="0" applyFont="1" applyBorder="1" applyAlignment="1">
      <alignment horizontal="center"/>
    </xf>
    <xf numFmtId="0" fontId="12" fillId="0" borderId="125" xfId="0" applyFont="1" applyBorder="1" applyAlignment="1">
      <alignment horizontal="center"/>
    </xf>
    <xf numFmtId="164" fontId="12" fillId="0" borderId="102" xfId="0" applyNumberFormat="1" applyFont="1" applyBorder="1" applyAlignment="1">
      <alignment horizontal="center"/>
    </xf>
    <xf numFmtId="0" fontId="12" fillId="0" borderId="120" xfId="0" applyFont="1" applyBorder="1" applyAlignment="1" applyProtection="1">
      <alignment horizontal="center"/>
      <protection locked="0"/>
    </xf>
    <xf numFmtId="0" fontId="37" fillId="26" borderId="125" xfId="0" applyFont="1" applyFill="1" applyBorder="1" applyAlignment="1" applyProtection="1">
      <alignment horizontal="center"/>
      <protection locked="0"/>
    </xf>
    <xf numFmtId="0" fontId="37" fillId="25" borderId="125" xfId="0" applyFont="1" applyFill="1" applyBorder="1" applyAlignment="1" applyProtection="1">
      <alignment horizontal="center"/>
      <protection locked="0"/>
    </xf>
    <xf numFmtId="0" fontId="12" fillId="28" borderId="125" xfId="0" applyFont="1" applyFill="1" applyBorder="1" applyAlignment="1" applyProtection="1">
      <alignment horizontal="center"/>
      <protection locked="0"/>
    </xf>
    <xf numFmtId="0" fontId="12" fillId="32" borderId="125" xfId="0" applyFont="1" applyFill="1" applyBorder="1" applyAlignment="1" applyProtection="1">
      <alignment horizontal="center"/>
      <protection locked="0"/>
    </xf>
    <xf numFmtId="0" fontId="12" fillId="27" borderId="125" xfId="0" applyFont="1" applyFill="1" applyBorder="1" applyAlignment="1" applyProtection="1">
      <alignment horizontal="center"/>
      <protection locked="0"/>
    </xf>
    <xf numFmtId="0" fontId="12" fillId="9" borderId="125" xfId="0" applyFont="1" applyFill="1" applyBorder="1" applyAlignment="1" applyProtection="1">
      <alignment horizontal="center"/>
      <protection locked="0"/>
    </xf>
    <xf numFmtId="0" fontId="12" fillId="31" borderId="125" xfId="0" applyFont="1" applyFill="1" applyBorder="1" applyAlignment="1" applyProtection="1">
      <alignment horizontal="center"/>
      <protection locked="0"/>
    </xf>
    <xf numFmtId="0" fontId="13" fillId="0" borderId="126" xfId="0" applyFont="1" applyBorder="1" applyAlignment="1">
      <alignment horizontal="center"/>
    </xf>
    <xf numFmtId="164" fontId="13" fillId="0" borderId="127" xfId="0" applyNumberFormat="1" applyFont="1" applyBorder="1" applyAlignment="1">
      <alignment horizontal="center"/>
    </xf>
    <xf numFmtId="0" fontId="23" fillId="0" borderId="33" xfId="0" applyFont="1" applyBorder="1" applyAlignment="1">
      <alignment horizontal="center" vertical="center" wrapText="1"/>
    </xf>
    <xf numFmtId="0" fontId="12" fillId="30" borderId="44" xfId="0" applyFont="1" applyFill="1" applyBorder="1" applyAlignment="1" applyProtection="1">
      <alignment horizontal="center"/>
      <protection locked="0"/>
    </xf>
    <xf numFmtId="0" fontId="12" fillId="30" borderId="101" xfId="0" applyFont="1" applyFill="1" applyBorder="1" applyAlignment="1" applyProtection="1">
      <alignment horizontal="center"/>
      <protection locked="0"/>
    </xf>
    <xf numFmtId="0" fontId="12" fillId="30" borderId="58" xfId="0" applyFont="1" applyFill="1" applyBorder="1" applyAlignment="1" applyProtection="1">
      <alignment horizontal="center"/>
      <protection locked="0"/>
    </xf>
    <xf numFmtId="0" fontId="12" fillId="30" borderId="66" xfId="0" applyFont="1" applyFill="1" applyBorder="1" applyAlignment="1" applyProtection="1">
      <alignment horizontal="center"/>
      <protection locked="0"/>
    </xf>
    <xf numFmtId="0" fontId="12" fillId="30" borderId="102" xfId="0" applyFont="1" applyFill="1" applyBorder="1" applyAlignment="1" applyProtection="1">
      <alignment horizontal="center"/>
      <protection locked="0"/>
    </xf>
    <xf numFmtId="0" fontId="12" fillId="0" borderId="100" xfId="0" applyFont="1" applyBorder="1" applyAlignment="1" applyProtection="1">
      <alignment horizontal="center"/>
      <protection locked="0"/>
    </xf>
    <xf numFmtId="0" fontId="13" fillId="0" borderId="129" xfId="0" applyFont="1" applyBorder="1" applyAlignment="1">
      <alignment horizontal="center"/>
    </xf>
    <xf numFmtId="164" fontId="13" fillId="0" borderId="130" xfId="0" applyNumberFormat="1" applyFont="1" applyBorder="1" applyAlignment="1">
      <alignment horizontal="center"/>
    </xf>
    <xf numFmtId="0" fontId="19" fillId="0" borderId="133" xfId="0" applyFont="1" applyBorder="1" applyAlignment="1">
      <alignment horizontal="center"/>
    </xf>
    <xf numFmtId="0" fontId="12" fillId="0" borderId="133" xfId="0" applyFont="1" applyBorder="1" applyAlignment="1">
      <alignment horizontal="center"/>
    </xf>
    <xf numFmtId="164" fontId="12" fillId="0" borderId="133" xfId="0" applyNumberFormat="1" applyFont="1" applyBorder="1" applyAlignment="1">
      <alignment horizontal="center"/>
    </xf>
    <xf numFmtId="0" fontId="12" fillId="23" borderId="133" xfId="0" applyFont="1" applyFill="1" applyBorder="1" applyAlignment="1" applyProtection="1">
      <alignment horizontal="center"/>
      <protection locked="0"/>
    </xf>
    <xf numFmtId="0" fontId="37" fillId="35" borderId="133" xfId="0" applyFont="1" applyFill="1" applyBorder="1" applyAlignment="1" applyProtection="1">
      <alignment horizontal="center"/>
      <protection locked="0"/>
    </xf>
    <xf numFmtId="0" fontId="37" fillId="36" borderId="133" xfId="0" applyFont="1" applyFill="1" applyBorder="1" applyAlignment="1" applyProtection="1">
      <alignment horizontal="center"/>
      <protection locked="0"/>
    </xf>
    <xf numFmtId="0" fontId="12" fillId="37" borderId="133" xfId="0" applyFont="1" applyFill="1" applyBorder="1" applyAlignment="1" applyProtection="1">
      <alignment horizontal="center"/>
      <protection locked="0"/>
    </xf>
    <xf numFmtId="0" fontId="12" fillId="38" borderId="133" xfId="0" applyFont="1" applyFill="1" applyBorder="1" applyAlignment="1" applyProtection="1">
      <alignment horizontal="center"/>
      <protection locked="0"/>
    </xf>
    <xf numFmtId="0" fontId="12" fillId="39" borderId="133" xfId="0" applyFont="1" applyFill="1" applyBorder="1" applyAlignment="1" applyProtection="1">
      <alignment horizontal="center"/>
      <protection locked="0"/>
    </xf>
    <xf numFmtId="0" fontId="12" fillId="40" borderId="133" xfId="0" applyFont="1" applyFill="1" applyBorder="1" applyAlignment="1" applyProtection="1">
      <alignment horizontal="center"/>
      <protection locked="0"/>
    </xf>
    <xf numFmtId="0" fontId="12" fillId="41" borderId="133" xfId="0" applyFont="1" applyFill="1" applyBorder="1" applyAlignment="1" applyProtection="1">
      <alignment horizontal="center"/>
      <protection locked="0"/>
    </xf>
    <xf numFmtId="0" fontId="12" fillId="42" borderId="133" xfId="0" applyFont="1" applyFill="1" applyBorder="1" applyAlignment="1" applyProtection="1">
      <alignment horizontal="center"/>
      <protection locked="0"/>
    </xf>
    <xf numFmtId="0" fontId="13" fillId="0" borderId="133" xfId="0" applyFont="1" applyBorder="1" applyAlignment="1">
      <alignment horizontal="center"/>
    </xf>
    <xf numFmtId="0" fontId="40" fillId="0" borderId="0" xfId="0" applyFont="1" applyAlignment="1">
      <alignment horizontal="right" vertical="top"/>
    </xf>
    <xf numFmtId="164" fontId="23" fillId="5" borderId="23" xfId="0" applyNumberFormat="1" applyFont="1" applyFill="1" applyBorder="1" applyAlignment="1">
      <alignment vertical="center"/>
    </xf>
    <xf numFmtId="0" fontId="37" fillId="26" borderId="80" xfId="0" applyFont="1" applyFill="1" applyBorder="1" applyAlignment="1" applyProtection="1">
      <alignment horizontal="center"/>
      <protection locked="0"/>
    </xf>
    <xf numFmtId="0" fontId="37" fillId="26" borderId="85" xfId="0" applyFont="1" applyFill="1" applyBorder="1" applyAlignment="1" applyProtection="1">
      <alignment horizontal="center"/>
      <protection locked="0"/>
    </xf>
    <xf numFmtId="0" fontId="35" fillId="14" borderId="91" xfId="0" applyFont="1" applyFill="1" applyBorder="1" applyAlignment="1">
      <alignment horizontal="center" vertical="center" textRotation="90"/>
    </xf>
    <xf numFmtId="0" fontId="35" fillId="14" borderId="35" xfId="0" applyFont="1" applyFill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/>
      <protection locked="0"/>
    </xf>
    <xf numFmtId="0" fontId="12" fillId="6" borderId="125" xfId="0" applyFont="1" applyFill="1" applyBorder="1" applyAlignment="1" applyProtection="1">
      <alignment horizontal="center"/>
      <protection locked="0"/>
    </xf>
    <xf numFmtId="0" fontId="12" fillId="5" borderId="125" xfId="0" applyFont="1" applyFill="1" applyBorder="1" applyAlignment="1" applyProtection="1">
      <alignment horizontal="center"/>
      <protection locked="0"/>
    </xf>
    <xf numFmtId="0" fontId="12" fillId="7" borderId="125" xfId="0" applyFont="1" applyFill="1" applyBorder="1" applyAlignment="1" applyProtection="1">
      <alignment horizontal="center"/>
      <protection locked="0"/>
    </xf>
    <xf numFmtId="0" fontId="12" fillId="8" borderId="125" xfId="0" applyFont="1" applyFill="1" applyBorder="1" applyAlignment="1" applyProtection="1">
      <alignment horizontal="center"/>
      <protection locked="0"/>
    </xf>
    <xf numFmtId="0" fontId="12" fillId="12" borderId="125" xfId="0" applyFont="1" applyFill="1" applyBorder="1" applyAlignment="1" applyProtection="1">
      <alignment horizontal="center"/>
      <protection locked="0"/>
    </xf>
    <xf numFmtId="0" fontId="12" fillId="13" borderId="125" xfId="0" applyFont="1" applyFill="1" applyBorder="1" applyAlignment="1" applyProtection="1">
      <alignment horizontal="center"/>
      <protection locked="0"/>
    </xf>
    <xf numFmtId="0" fontId="12" fillId="4" borderId="102" xfId="0" applyFont="1" applyFill="1" applyBorder="1" applyAlignment="1" applyProtection="1">
      <alignment horizontal="center"/>
      <protection locked="0"/>
    </xf>
    <xf numFmtId="0" fontId="19" fillId="0" borderId="158" xfId="0" applyFont="1" applyBorder="1" applyAlignment="1">
      <alignment horizontal="center"/>
    </xf>
    <xf numFmtId="0" fontId="12" fillId="0" borderId="160" xfId="0" applyFont="1" applyBorder="1" applyAlignment="1">
      <alignment horizontal="center"/>
    </xf>
    <xf numFmtId="0" fontId="12" fillId="0" borderId="161" xfId="0" applyFont="1" applyBorder="1" applyAlignment="1">
      <alignment horizontal="center"/>
    </xf>
    <xf numFmtId="0" fontId="19" fillId="0" borderId="162" xfId="0" applyFont="1" applyBorder="1" applyAlignment="1">
      <alignment horizontal="center"/>
    </xf>
    <xf numFmtId="0" fontId="12" fillId="0" borderId="163" xfId="0" applyFont="1" applyBorder="1" applyAlignment="1">
      <alignment horizontal="center"/>
    </xf>
    <xf numFmtId="0" fontId="12" fillId="0" borderId="164" xfId="0" applyFont="1" applyBorder="1" applyAlignment="1">
      <alignment horizontal="center"/>
    </xf>
    <xf numFmtId="164" fontId="12" fillId="0" borderId="165" xfId="0" applyNumberFormat="1" applyFont="1" applyBorder="1" applyAlignment="1">
      <alignment horizontal="center"/>
    </xf>
    <xf numFmtId="0" fontId="12" fillId="0" borderId="161" xfId="0" applyFont="1" applyBorder="1" applyAlignment="1" applyProtection="1">
      <alignment horizontal="center"/>
      <protection locked="0"/>
    </xf>
    <xf numFmtId="0" fontId="12" fillId="6" borderId="164" xfId="0" applyFont="1" applyFill="1" applyBorder="1" applyAlignment="1" applyProtection="1">
      <alignment horizontal="center"/>
      <protection locked="0"/>
    </xf>
    <xf numFmtId="0" fontId="12" fillId="5" borderId="164" xfId="0" applyFont="1" applyFill="1" applyBorder="1" applyAlignment="1" applyProtection="1">
      <alignment horizontal="center"/>
      <protection locked="0"/>
    </xf>
    <xf numFmtId="0" fontId="12" fillId="7" borderId="164" xfId="0" applyFont="1" applyFill="1" applyBorder="1" applyAlignment="1" applyProtection="1">
      <alignment horizontal="center"/>
      <protection locked="0"/>
    </xf>
    <xf numFmtId="0" fontId="12" fillId="8" borderId="164" xfId="0" applyFont="1" applyFill="1" applyBorder="1" applyAlignment="1" applyProtection="1">
      <alignment horizontal="center"/>
      <protection locked="0"/>
    </xf>
    <xf numFmtId="0" fontId="12" fillId="9" borderId="164" xfId="0" applyFont="1" applyFill="1" applyBorder="1" applyAlignment="1" applyProtection="1">
      <alignment horizontal="center"/>
      <protection locked="0"/>
    </xf>
    <xf numFmtId="0" fontId="12" fillId="12" borderId="164" xfId="0" applyFont="1" applyFill="1" applyBorder="1" applyAlignment="1" applyProtection="1">
      <alignment horizontal="center"/>
      <protection locked="0"/>
    </xf>
    <xf numFmtId="0" fontId="12" fillId="13" borderId="164" xfId="0" applyFont="1" applyFill="1" applyBorder="1" applyAlignment="1" applyProtection="1">
      <alignment horizontal="center"/>
      <protection locked="0"/>
    </xf>
    <xf numFmtId="0" fontId="12" fillId="4" borderId="165" xfId="0" applyFont="1" applyFill="1" applyBorder="1" applyAlignment="1" applyProtection="1">
      <alignment horizontal="center"/>
      <protection locked="0"/>
    </xf>
    <xf numFmtId="0" fontId="12" fillId="0" borderId="166" xfId="0" applyFont="1" applyBorder="1" applyAlignment="1">
      <alignment horizontal="center"/>
    </xf>
    <xf numFmtId="0" fontId="19" fillId="0" borderId="167" xfId="0" applyFont="1" applyBorder="1" applyAlignment="1">
      <alignment horizontal="center"/>
    </xf>
    <xf numFmtId="0" fontId="12" fillId="0" borderId="169" xfId="0" applyFont="1" applyBorder="1" applyAlignment="1">
      <alignment horizontal="center"/>
    </xf>
    <xf numFmtId="0" fontId="12" fillId="0" borderId="170" xfId="0" applyFont="1" applyBorder="1" applyAlignment="1">
      <alignment horizontal="center"/>
    </xf>
    <xf numFmtId="164" fontId="12" fillId="0" borderId="171" xfId="0" applyNumberFormat="1" applyFont="1" applyBorder="1" applyAlignment="1">
      <alignment horizontal="center"/>
    </xf>
    <xf numFmtId="0" fontId="12" fillId="0" borderId="166" xfId="0" applyFont="1" applyBorder="1" applyAlignment="1" applyProtection="1">
      <alignment horizontal="center"/>
      <protection locked="0"/>
    </xf>
    <xf numFmtId="0" fontId="12" fillId="6" borderId="170" xfId="0" applyFont="1" applyFill="1" applyBorder="1" applyAlignment="1" applyProtection="1">
      <alignment horizontal="center"/>
      <protection locked="0"/>
    </xf>
    <xf numFmtId="0" fontId="12" fillId="5" borderId="170" xfId="0" applyFont="1" applyFill="1" applyBorder="1" applyAlignment="1" applyProtection="1">
      <alignment horizontal="center"/>
      <protection locked="0"/>
    </xf>
    <xf numFmtId="0" fontId="12" fillId="7" borderId="170" xfId="0" applyFont="1" applyFill="1" applyBorder="1" applyAlignment="1" applyProtection="1">
      <alignment horizontal="center"/>
      <protection locked="0"/>
    </xf>
    <xf numFmtId="0" fontId="12" fillId="8" borderId="170" xfId="0" applyFont="1" applyFill="1" applyBorder="1" applyAlignment="1" applyProtection="1">
      <alignment horizontal="center"/>
      <protection locked="0"/>
    </xf>
    <xf numFmtId="0" fontId="12" fillId="9" borderId="170" xfId="0" applyFont="1" applyFill="1" applyBorder="1" applyAlignment="1" applyProtection="1">
      <alignment horizontal="center"/>
      <protection locked="0"/>
    </xf>
    <xf numFmtId="0" fontId="12" fillId="12" borderId="170" xfId="0" applyFont="1" applyFill="1" applyBorder="1" applyAlignment="1" applyProtection="1">
      <alignment horizontal="center"/>
      <protection locked="0"/>
    </xf>
    <xf numFmtId="0" fontId="12" fillId="13" borderId="170" xfId="0" applyFont="1" applyFill="1" applyBorder="1" applyAlignment="1" applyProtection="1">
      <alignment horizontal="center"/>
      <protection locked="0"/>
    </xf>
    <xf numFmtId="0" fontId="12" fillId="4" borderId="171" xfId="0" applyFont="1" applyFill="1" applyBorder="1" applyAlignment="1" applyProtection="1">
      <alignment horizontal="center"/>
      <protection locked="0"/>
    </xf>
    <xf numFmtId="0" fontId="12" fillId="0" borderId="172" xfId="0" applyFont="1" applyBorder="1" applyAlignment="1">
      <alignment horizontal="center"/>
    </xf>
    <xf numFmtId="0" fontId="12" fillId="0" borderId="99" xfId="0" applyFont="1" applyBorder="1" applyAlignment="1">
      <alignment horizontal="center"/>
    </xf>
    <xf numFmtId="0" fontId="12" fillId="0" borderId="173" xfId="0" applyFont="1" applyBorder="1" applyAlignment="1">
      <alignment horizontal="center"/>
    </xf>
    <xf numFmtId="164" fontId="12" fillId="0" borderId="174" xfId="0" applyNumberFormat="1" applyFont="1" applyBorder="1" applyAlignment="1">
      <alignment horizontal="center"/>
    </xf>
    <xf numFmtId="0" fontId="12" fillId="0" borderId="99" xfId="0" applyFont="1" applyBorder="1" applyAlignment="1" applyProtection="1">
      <alignment horizontal="center"/>
      <protection locked="0"/>
    </xf>
    <xf numFmtId="0" fontId="12" fillId="6" borderId="173" xfId="0" applyFont="1" applyFill="1" applyBorder="1" applyAlignment="1" applyProtection="1">
      <alignment horizontal="center"/>
      <protection locked="0"/>
    </xf>
    <xf numFmtId="0" fontId="12" fillId="5" borderId="173" xfId="0" applyFont="1" applyFill="1" applyBorder="1" applyAlignment="1" applyProtection="1">
      <alignment horizontal="center"/>
      <protection locked="0"/>
    </xf>
    <xf numFmtId="0" fontId="12" fillId="7" borderId="173" xfId="0" applyFont="1" applyFill="1" applyBorder="1" applyAlignment="1" applyProtection="1">
      <alignment horizontal="center"/>
      <protection locked="0"/>
    </xf>
    <xf numFmtId="0" fontId="12" fillId="8" borderId="173" xfId="0" applyFont="1" applyFill="1" applyBorder="1" applyAlignment="1" applyProtection="1">
      <alignment horizontal="center"/>
      <protection locked="0"/>
    </xf>
    <xf numFmtId="0" fontId="12" fillId="9" borderId="173" xfId="0" applyFont="1" applyFill="1" applyBorder="1" applyAlignment="1" applyProtection="1">
      <alignment horizontal="center"/>
      <protection locked="0"/>
    </xf>
    <xf numFmtId="0" fontId="12" fillId="12" borderId="173" xfId="0" applyFont="1" applyFill="1" applyBorder="1" applyAlignment="1" applyProtection="1">
      <alignment horizontal="center"/>
      <protection locked="0"/>
    </xf>
    <xf numFmtId="0" fontId="12" fillId="13" borderId="173" xfId="0" applyFont="1" applyFill="1" applyBorder="1" applyAlignment="1" applyProtection="1">
      <alignment horizontal="center"/>
      <protection locked="0"/>
    </xf>
    <xf numFmtId="0" fontId="12" fillId="4" borderId="174" xfId="0" applyFont="1" applyFill="1" applyBorder="1" applyAlignment="1" applyProtection="1">
      <alignment horizontal="center"/>
      <protection locked="0"/>
    </xf>
    <xf numFmtId="0" fontId="19" fillId="0" borderId="175" xfId="0" applyFont="1" applyBorder="1" applyAlignment="1">
      <alignment horizontal="center"/>
    </xf>
    <xf numFmtId="0" fontId="12" fillId="0" borderId="163" xfId="0" applyFont="1" applyBorder="1" applyAlignment="1" applyProtection="1">
      <alignment horizontal="center"/>
      <protection locked="0"/>
    </xf>
    <xf numFmtId="0" fontId="12" fillId="0" borderId="104" xfId="0" applyFont="1" applyBorder="1" applyAlignment="1">
      <alignment horizontal="center"/>
    </xf>
    <xf numFmtId="0" fontId="12" fillId="0" borderId="80" xfId="0" applyFont="1" applyBorder="1" applyAlignment="1">
      <alignment horizontal="center"/>
    </xf>
    <xf numFmtId="164" fontId="12" fillId="0" borderId="81" xfId="0" applyNumberFormat="1" applyFont="1" applyBorder="1" applyAlignment="1">
      <alignment horizontal="center"/>
    </xf>
    <xf numFmtId="0" fontId="12" fillId="0" borderId="104" xfId="0" applyFont="1" applyBorder="1" applyAlignment="1" applyProtection="1">
      <alignment horizontal="center"/>
      <protection locked="0"/>
    </xf>
    <xf numFmtId="0" fontId="12" fillId="0" borderId="177" xfId="0" applyFont="1" applyBorder="1" applyAlignment="1">
      <alignment horizontal="center"/>
    </xf>
    <xf numFmtId="0" fontId="19" fillId="0" borderId="178" xfId="0" applyFont="1" applyBorder="1" applyAlignment="1">
      <alignment horizontal="center"/>
    </xf>
    <xf numFmtId="0" fontId="12" fillId="0" borderId="179" xfId="0" applyFont="1" applyBorder="1" applyAlignment="1">
      <alignment horizontal="center"/>
    </xf>
    <xf numFmtId="0" fontId="12" fillId="0" borderId="180" xfId="0" applyFont="1" applyBorder="1" applyAlignment="1">
      <alignment horizontal="center"/>
    </xf>
    <xf numFmtId="164" fontId="12" fillId="0" borderId="181" xfId="0" applyNumberFormat="1" applyFont="1" applyBorder="1" applyAlignment="1">
      <alignment horizontal="center"/>
    </xf>
    <xf numFmtId="0" fontId="12" fillId="0" borderId="177" xfId="0" applyFont="1" applyBorder="1" applyAlignment="1" applyProtection="1">
      <alignment horizontal="center"/>
      <protection locked="0"/>
    </xf>
    <xf numFmtId="0" fontId="12" fillId="6" borderId="180" xfId="0" applyFont="1" applyFill="1" applyBorder="1" applyAlignment="1" applyProtection="1">
      <alignment horizontal="center"/>
      <protection locked="0"/>
    </xf>
    <xf numFmtId="0" fontId="12" fillId="5" borderId="180" xfId="0" applyFont="1" applyFill="1" applyBorder="1" applyAlignment="1" applyProtection="1">
      <alignment horizontal="center"/>
      <protection locked="0"/>
    </xf>
    <xf numFmtId="0" fontId="12" fillId="7" borderId="180" xfId="0" applyFont="1" applyFill="1" applyBorder="1" applyAlignment="1" applyProtection="1">
      <alignment horizontal="center"/>
      <protection locked="0"/>
    </xf>
    <xf numFmtId="0" fontId="12" fillId="8" borderId="180" xfId="0" applyFont="1" applyFill="1" applyBorder="1" applyAlignment="1" applyProtection="1">
      <alignment horizontal="center"/>
      <protection locked="0"/>
    </xf>
    <xf numFmtId="0" fontId="12" fillId="9" borderId="180" xfId="0" applyFont="1" applyFill="1" applyBorder="1" applyAlignment="1" applyProtection="1">
      <alignment horizontal="center"/>
      <protection locked="0"/>
    </xf>
    <xf numFmtId="0" fontId="12" fillId="12" borderId="180" xfId="0" applyFont="1" applyFill="1" applyBorder="1" applyAlignment="1" applyProtection="1">
      <alignment horizontal="center"/>
      <protection locked="0"/>
    </xf>
    <xf numFmtId="0" fontId="12" fillId="13" borderId="180" xfId="0" applyFont="1" applyFill="1" applyBorder="1" applyAlignment="1" applyProtection="1">
      <alignment horizontal="center"/>
      <protection locked="0"/>
    </xf>
    <xf numFmtId="0" fontId="12" fillId="4" borderId="181" xfId="0" applyFont="1" applyFill="1" applyBorder="1" applyAlignment="1" applyProtection="1">
      <alignment horizontal="center"/>
      <protection locked="0"/>
    </xf>
    <xf numFmtId="0" fontId="12" fillId="0" borderId="179" xfId="0" applyFont="1" applyBorder="1" applyAlignment="1" applyProtection="1">
      <alignment horizontal="center"/>
      <protection locked="0"/>
    </xf>
    <xf numFmtId="0" fontId="12" fillId="0" borderId="169" xfId="0" applyFont="1" applyBorder="1" applyAlignment="1" applyProtection="1">
      <alignment horizontal="center"/>
      <protection locked="0"/>
    </xf>
    <xf numFmtId="0" fontId="12" fillId="0" borderId="172" xfId="0" applyFont="1" applyBorder="1" applyAlignment="1" applyProtection="1">
      <alignment horizontal="center"/>
      <protection locked="0"/>
    </xf>
    <xf numFmtId="0" fontId="37" fillId="26" borderId="173" xfId="0" applyFont="1" applyFill="1" applyBorder="1" applyAlignment="1" applyProtection="1">
      <alignment horizontal="center"/>
      <protection locked="0"/>
    </xf>
    <xf numFmtId="0" fontId="37" fillId="26" borderId="170" xfId="0" applyFont="1" applyFill="1" applyBorder="1" applyAlignment="1" applyProtection="1">
      <alignment horizontal="center"/>
      <protection locked="0"/>
    </xf>
    <xf numFmtId="0" fontId="37" fillId="26" borderId="164" xfId="0" applyFont="1" applyFill="1" applyBorder="1" applyAlignment="1" applyProtection="1">
      <alignment horizontal="center"/>
      <protection locked="0"/>
    </xf>
    <xf numFmtId="0" fontId="37" fillId="26" borderId="180" xfId="0" applyFont="1" applyFill="1" applyBorder="1" applyAlignment="1" applyProtection="1">
      <alignment horizontal="center"/>
      <protection locked="0"/>
    </xf>
    <xf numFmtId="0" fontId="20" fillId="0" borderId="183" xfId="0" applyFont="1" applyBorder="1" applyAlignment="1">
      <alignment horizontal="center"/>
    </xf>
    <xf numFmtId="0" fontId="12" fillId="0" borderId="107" xfId="0" applyFont="1" applyBorder="1" applyAlignment="1" applyProtection="1">
      <alignment horizontal="center"/>
      <protection locked="0"/>
    </xf>
    <xf numFmtId="0" fontId="37" fillId="25" borderId="80" xfId="0" applyFont="1" applyFill="1" applyBorder="1" applyAlignment="1" applyProtection="1">
      <alignment horizontal="center"/>
      <protection locked="0"/>
    </xf>
    <xf numFmtId="0" fontId="12" fillId="28" borderId="80" xfId="0" applyFont="1" applyFill="1" applyBorder="1" applyAlignment="1" applyProtection="1">
      <alignment horizontal="center"/>
      <protection locked="0"/>
    </xf>
    <xf numFmtId="0" fontId="12" fillId="32" borderId="80" xfId="0" applyFont="1" applyFill="1" applyBorder="1" applyAlignment="1" applyProtection="1">
      <alignment horizontal="center"/>
      <protection locked="0"/>
    </xf>
    <xf numFmtId="0" fontId="12" fillId="27" borderId="80" xfId="0" applyFont="1" applyFill="1" applyBorder="1" applyAlignment="1" applyProtection="1">
      <alignment horizontal="center"/>
      <protection locked="0"/>
    </xf>
    <xf numFmtId="0" fontId="12" fillId="31" borderId="80" xfId="0" applyFont="1" applyFill="1" applyBorder="1" applyAlignment="1" applyProtection="1">
      <alignment horizontal="center"/>
      <protection locked="0"/>
    </xf>
    <xf numFmtId="0" fontId="12" fillId="30" borderId="114" xfId="0" applyFont="1" applyFill="1" applyBorder="1" applyAlignment="1" applyProtection="1">
      <alignment horizontal="center"/>
      <protection locked="0"/>
    </xf>
    <xf numFmtId="0" fontId="36" fillId="8" borderId="35" xfId="0" applyFont="1" applyFill="1" applyBorder="1" applyAlignment="1">
      <alignment horizontal="center" vertical="center" textRotation="90"/>
    </xf>
    <xf numFmtId="164" fontId="13" fillId="0" borderId="133" xfId="0" applyNumberFormat="1" applyFont="1" applyBorder="1" applyAlignment="1">
      <alignment horizontal="center"/>
    </xf>
    <xf numFmtId="0" fontId="12" fillId="0" borderId="124" xfId="0" applyFont="1" applyBorder="1" applyAlignment="1" applyProtection="1">
      <alignment horizontal="center"/>
      <protection locked="0"/>
    </xf>
    <xf numFmtId="0" fontId="12" fillId="0" borderId="186" xfId="0" applyFont="1" applyBorder="1" applyAlignment="1">
      <alignment horizontal="center"/>
    </xf>
    <xf numFmtId="0" fontId="19" fillId="0" borderId="187" xfId="0" applyFont="1" applyBorder="1" applyAlignment="1">
      <alignment horizontal="center"/>
    </xf>
    <xf numFmtId="0" fontId="20" fillId="0" borderId="188" xfId="0" applyFont="1" applyBorder="1" applyAlignment="1">
      <alignment horizontal="center"/>
    </xf>
    <xf numFmtId="0" fontId="12" fillId="0" borderId="189" xfId="0" applyFont="1" applyBorder="1" applyAlignment="1">
      <alignment horizontal="center"/>
    </xf>
    <xf numFmtId="164" fontId="12" fillId="0" borderId="187" xfId="0" applyNumberFormat="1" applyFont="1" applyBorder="1" applyAlignment="1">
      <alignment horizontal="center"/>
    </xf>
    <xf numFmtId="0" fontId="12" fillId="36" borderId="133" xfId="0" applyFont="1" applyFill="1" applyBorder="1" applyAlignment="1" applyProtection="1">
      <alignment horizontal="center"/>
      <protection locked="0"/>
    </xf>
    <xf numFmtId="0" fontId="12" fillId="22" borderId="133" xfId="0" applyFont="1" applyFill="1" applyBorder="1" applyAlignment="1" applyProtection="1">
      <alignment horizontal="center"/>
      <protection locked="0"/>
    </xf>
    <xf numFmtId="0" fontId="19" fillId="24" borderId="133" xfId="0" applyFont="1" applyFill="1" applyBorder="1" applyAlignment="1">
      <alignment horizontal="center"/>
    </xf>
    <xf numFmtId="0" fontId="20" fillId="23" borderId="133" xfId="0" applyFont="1" applyFill="1" applyBorder="1" applyAlignment="1">
      <alignment horizontal="center"/>
    </xf>
    <xf numFmtId="0" fontId="12" fillId="24" borderId="133" xfId="0" applyFont="1" applyFill="1" applyBorder="1" applyAlignment="1">
      <alignment horizontal="center"/>
    </xf>
    <xf numFmtId="164" fontId="12" fillId="24" borderId="133" xfId="0" applyNumberFormat="1" applyFont="1" applyFill="1" applyBorder="1" applyAlignment="1">
      <alignment horizontal="center"/>
    </xf>
    <xf numFmtId="0" fontId="13" fillId="23" borderId="133" xfId="0" applyFont="1" applyFill="1" applyBorder="1" applyAlignment="1">
      <alignment horizontal="center"/>
    </xf>
    <xf numFmtId="164" fontId="13" fillId="23" borderId="133" xfId="0" applyNumberFormat="1" applyFont="1" applyFill="1" applyBorder="1" applyAlignment="1">
      <alignment horizontal="center"/>
    </xf>
    <xf numFmtId="0" fontId="12" fillId="44" borderId="100" xfId="0" applyFont="1" applyFill="1" applyBorder="1" applyAlignment="1">
      <alignment horizontal="center"/>
    </xf>
    <xf numFmtId="0" fontId="19" fillId="44" borderId="167" xfId="0" applyFont="1" applyFill="1" applyBorder="1" applyAlignment="1">
      <alignment horizontal="center"/>
    </xf>
    <xf numFmtId="0" fontId="12" fillId="44" borderId="7" xfId="0" applyFont="1" applyFill="1" applyBorder="1" applyAlignment="1">
      <alignment horizontal="center"/>
    </xf>
    <xf numFmtId="0" fontId="12" fillId="44" borderId="53" xfId="0" applyFont="1" applyFill="1" applyBorder="1" applyAlignment="1">
      <alignment horizontal="center"/>
    </xf>
    <xf numFmtId="164" fontId="12" fillId="44" borderId="101" xfId="0" applyNumberFormat="1" applyFont="1" applyFill="1" applyBorder="1" applyAlignment="1">
      <alignment horizontal="center"/>
    </xf>
    <xf numFmtId="0" fontId="19" fillId="44" borderId="109" xfId="0" applyFont="1" applyFill="1" applyBorder="1" applyAlignment="1">
      <alignment horizontal="center"/>
    </xf>
    <xf numFmtId="164" fontId="12" fillId="44" borderId="165" xfId="0" applyNumberFormat="1" applyFont="1" applyFill="1" applyBorder="1" applyAlignment="1">
      <alignment horizontal="center"/>
    </xf>
    <xf numFmtId="0" fontId="12" fillId="44" borderId="172" xfId="0" applyFont="1" applyFill="1" applyBorder="1" applyAlignment="1">
      <alignment horizontal="center"/>
    </xf>
    <xf numFmtId="0" fontId="19" fillId="44" borderId="59" xfId="0" applyFont="1" applyFill="1" applyBorder="1" applyAlignment="1">
      <alignment horizontal="center"/>
    </xf>
    <xf numFmtId="0" fontId="12" fillId="44" borderId="99" xfId="0" applyFont="1" applyFill="1" applyBorder="1" applyAlignment="1">
      <alignment horizontal="center"/>
    </xf>
    <xf numFmtId="0" fontId="12" fillId="44" borderId="173" xfId="0" applyFont="1" applyFill="1" applyBorder="1" applyAlignment="1">
      <alignment horizontal="center"/>
    </xf>
    <xf numFmtId="164" fontId="12" fillId="44" borderId="174" xfId="0" applyNumberFormat="1" applyFont="1" applyFill="1" applyBorder="1" applyAlignment="1">
      <alignment horizontal="center"/>
    </xf>
    <xf numFmtId="0" fontId="12" fillId="44" borderId="166" xfId="0" applyFont="1" applyFill="1" applyBorder="1" applyAlignment="1">
      <alignment horizontal="center"/>
    </xf>
    <xf numFmtId="0" fontId="12" fillId="44" borderId="169" xfId="0" applyFont="1" applyFill="1" applyBorder="1" applyAlignment="1">
      <alignment horizontal="center"/>
    </xf>
    <xf numFmtId="0" fontId="12" fillId="44" borderId="170" xfId="0" applyFont="1" applyFill="1" applyBorder="1" applyAlignment="1">
      <alignment horizontal="center"/>
    </xf>
    <xf numFmtId="164" fontId="12" fillId="44" borderId="171" xfId="0" applyNumberFormat="1" applyFont="1" applyFill="1" applyBorder="1" applyAlignment="1">
      <alignment horizontal="center"/>
    </xf>
    <xf numFmtId="0" fontId="19" fillId="44" borderId="6" xfId="0" applyFont="1" applyFill="1" applyBorder="1" applyAlignment="1">
      <alignment horizontal="center"/>
    </xf>
    <xf numFmtId="0" fontId="19" fillId="44" borderId="175" xfId="0" applyFont="1" applyFill="1" applyBorder="1" applyAlignment="1">
      <alignment horizontal="center"/>
    </xf>
    <xf numFmtId="0" fontId="12" fillId="44" borderId="161" xfId="0" applyFont="1" applyFill="1" applyBorder="1" applyAlignment="1">
      <alignment horizontal="center"/>
    </xf>
    <xf numFmtId="0" fontId="19" fillId="44" borderId="162" xfId="0" applyFont="1" applyFill="1" applyBorder="1" applyAlignment="1">
      <alignment horizontal="center"/>
    </xf>
    <xf numFmtId="0" fontId="12" fillId="44" borderId="163" xfId="0" applyFont="1" applyFill="1" applyBorder="1" applyAlignment="1">
      <alignment horizontal="center"/>
    </xf>
    <xf numFmtId="0" fontId="12" fillId="44" borderId="164" xfId="0" applyFont="1" applyFill="1" applyBorder="1" applyAlignment="1">
      <alignment horizontal="center"/>
    </xf>
    <xf numFmtId="0" fontId="12" fillId="44" borderId="124" xfId="0" applyFont="1" applyFill="1" applyBorder="1" applyAlignment="1">
      <alignment horizontal="center"/>
    </xf>
    <xf numFmtId="0" fontId="12" fillId="44" borderId="120" xfId="0" applyFont="1" applyFill="1" applyBorder="1" applyAlignment="1">
      <alignment horizontal="center"/>
    </xf>
    <xf numFmtId="0" fontId="12" fillId="44" borderId="125" xfId="0" applyFont="1" applyFill="1" applyBorder="1" applyAlignment="1">
      <alignment horizontal="center"/>
    </xf>
    <xf numFmtId="164" fontId="12" fillId="44" borderId="109" xfId="0" applyNumberFormat="1" applyFont="1" applyFill="1" applyBorder="1" applyAlignment="1">
      <alignment horizontal="center"/>
    </xf>
    <xf numFmtId="0" fontId="12" fillId="46" borderId="100" xfId="0" applyFont="1" applyFill="1" applyBorder="1" applyAlignment="1">
      <alignment horizontal="center"/>
    </xf>
    <xf numFmtId="0" fontId="19" fillId="46" borderId="167" xfId="0" applyFont="1" applyFill="1" applyBorder="1" applyAlignment="1">
      <alignment horizontal="center"/>
    </xf>
    <xf numFmtId="0" fontId="12" fillId="46" borderId="7" xfId="0" applyFont="1" applyFill="1" applyBorder="1" applyAlignment="1">
      <alignment horizontal="center"/>
    </xf>
    <xf numFmtId="0" fontId="12" fillId="46" borderId="53" xfId="0" applyFont="1" applyFill="1" applyBorder="1" applyAlignment="1">
      <alignment horizontal="center"/>
    </xf>
    <xf numFmtId="164" fontId="12" fillId="46" borderId="101" xfId="0" applyNumberFormat="1" applyFont="1" applyFill="1" applyBorder="1" applyAlignment="1">
      <alignment horizontal="center"/>
    </xf>
    <xf numFmtId="0" fontId="19" fillId="46" borderId="109" xfId="0" applyFont="1" applyFill="1" applyBorder="1" applyAlignment="1">
      <alignment horizontal="center"/>
    </xf>
    <xf numFmtId="164" fontId="12" fillId="46" borderId="102" xfId="0" applyNumberFormat="1" applyFont="1" applyFill="1" applyBorder="1" applyAlignment="1">
      <alignment horizontal="center"/>
    </xf>
    <xf numFmtId="0" fontId="12" fillId="46" borderId="172" xfId="0" applyFont="1" applyFill="1" applyBorder="1" applyAlignment="1">
      <alignment horizontal="center"/>
    </xf>
    <xf numFmtId="0" fontId="19" fillId="46" borderId="59" xfId="0" applyFont="1" applyFill="1" applyBorder="1" applyAlignment="1">
      <alignment horizontal="center"/>
    </xf>
    <xf numFmtId="0" fontId="12" fillId="46" borderId="99" xfId="0" applyFont="1" applyFill="1" applyBorder="1" applyAlignment="1">
      <alignment horizontal="center"/>
    </xf>
    <xf numFmtId="0" fontId="12" fillId="46" borderId="173" xfId="0" applyFont="1" applyFill="1" applyBorder="1" applyAlignment="1">
      <alignment horizontal="center"/>
    </xf>
    <xf numFmtId="164" fontId="12" fillId="46" borderId="174" xfId="0" applyNumberFormat="1" applyFont="1" applyFill="1" applyBorder="1" applyAlignment="1">
      <alignment horizontal="center"/>
    </xf>
    <xf numFmtId="0" fontId="12" fillId="46" borderId="166" xfId="0" applyFont="1" applyFill="1" applyBorder="1" applyAlignment="1">
      <alignment horizontal="center"/>
    </xf>
    <xf numFmtId="0" fontId="12" fillId="46" borderId="169" xfId="0" applyFont="1" applyFill="1" applyBorder="1" applyAlignment="1">
      <alignment horizontal="center"/>
    </xf>
    <xf numFmtId="0" fontId="12" fillId="46" borderId="170" xfId="0" applyFont="1" applyFill="1" applyBorder="1" applyAlignment="1">
      <alignment horizontal="center"/>
    </xf>
    <xf numFmtId="164" fontId="12" fillId="46" borderId="171" xfId="0" applyNumberFormat="1" applyFont="1" applyFill="1" applyBorder="1" applyAlignment="1">
      <alignment horizontal="center"/>
    </xf>
    <xf numFmtId="0" fontId="19" fillId="46" borderId="6" xfId="0" applyFont="1" applyFill="1" applyBorder="1" applyAlignment="1">
      <alignment horizontal="center"/>
    </xf>
    <xf numFmtId="0" fontId="19" fillId="46" borderId="175" xfId="0" applyFont="1" applyFill="1" applyBorder="1" applyAlignment="1">
      <alignment horizontal="center"/>
    </xf>
    <xf numFmtId="0" fontId="12" fillId="46" borderId="161" xfId="0" applyFont="1" applyFill="1" applyBorder="1" applyAlignment="1">
      <alignment horizontal="center"/>
    </xf>
    <xf numFmtId="0" fontId="19" fillId="46" borderId="162" xfId="0" applyFont="1" applyFill="1" applyBorder="1" applyAlignment="1">
      <alignment horizontal="center"/>
    </xf>
    <xf numFmtId="0" fontId="12" fillId="46" borderId="163" xfId="0" applyFont="1" applyFill="1" applyBorder="1" applyAlignment="1">
      <alignment horizontal="center"/>
    </xf>
    <xf numFmtId="0" fontId="12" fillId="46" borderId="164" xfId="0" applyFont="1" applyFill="1" applyBorder="1" applyAlignment="1">
      <alignment horizontal="center"/>
    </xf>
    <xf numFmtId="164" fontId="12" fillId="46" borderId="165" xfId="0" applyNumberFormat="1" applyFont="1" applyFill="1" applyBorder="1" applyAlignment="1">
      <alignment horizontal="center"/>
    </xf>
    <xf numFmtId="0" fontId="12" fillId="46" borderId="104" xfId="0" applyFont="1" applyFill="1" applyBorder="1" applyAlignment="1">
      <alignment horizontal="center"/>
    </xf>
    <xf numFmtId="0" fontId="19" fillId="46" borderId="81" xfId="0" applyFont="1" applyFill="1" applyBorder="1" applyAlignment="1">
      <alignment horizontal="center"/>
    </xf>
    <xf numFmtId="0" fontId="12" fillId="46" borderId="107" xfId="0" applyFont="1" applyFill="1" applyBorder="1" applyAlignment="1">
      <alignment horizontal="center"/>
    </xf>
    <xf numFmtId="0" fontId="12" fillId="46" borderId="80" xfId="0" applyFont="1" applyFill="1" applyBorder="1" applyAlignment="1">
      <alignment horizontal="center"/>
    </xf>
    <xf numFmtId="164" fontId="12" fillId="46" borderId="81" xfId="0" applyNumberFormat="1" applyFont="1" applyFill="1" applyBorder="1" applyAlignment="1">
      <alignment horizontal="center"/>
    </xf>
    <xf numFmtId="0" fontId="10" fillId="0" borderId="190" xfId="0" applyFont="1" applyBorder="1" applyAlignment="1">
      <alignment horizontal="center" vertical="center" textRotation="90"/>
    </xf>
    <xf numFmtId="0" fontId="12" fillId="0" borderId="108" xfId="0" applyFont="1" applyBorder="1" applyAlignment="1">
      <alignment horizontal="center"/>
    </xf>
    <xf numFmtId="0" fontId="12" fillId="0" borderId="9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13" fillId="0" borderId="191" xfId="0" applyFont="1" applyBorder="1" applyAlignment="1">
      <alignment horizontal="center"/>
    </xf>
    <xf numFmtId="0" fontId="10" fillId="33" borderId="105" xfId="0" applyFont="1" applyFill="1" applyBorder="1" applyAlignment="1">
      <alignment horizontal="center" vertical="center" textRotation="90"/>
    </xf>
    <xf numFmtId="0" fontId="12" fillId="0" borderId="194" xfId="0" applyFont="1" applyBorder="1" applyAlignment="1">
      <alignment horizontal="center"/>
    </xf>
    <xf numFmtId="0" fontId="20" fillId="0" borderId="195" xfId="0" applyFont="1" applyBorder="1" applyAlignment="1">
      <alignment horizontal="center"/>
    </xf>
    <xf numFmtId="0" fontId="12" fillId="0" borderId="196" xfId="0" applyFont="1" applyBorder="1" applyAlignment="1">
      <alignment horizontal="center"/>
    </xf>
    <xf numFmtId="0" fontId="12" fillId="0" borderId="195" xfId="0" applyFont="1" applyBorder="1" applyAlignment="1" applyProtection="1">
      <alignment horizontal="center"/>
      <protection locked="0"/>
    </xf>
    <xf numFmtId="0" fontId="37" fillId="26" borderId="196" xfId="0" applyFont="1" applyFill="1" applyBorder="1" applyAlignment="1" applyProtection="1">
      <alignment horizontal="center"/>
      <protection locked="0"/>
    </xf>
    <xf numFmtId="0" fontId="12" fillId="6" borderId="196" xfId="0" applyFont="1" applyFill="1" applyBorder="1" applyAlignment="1" applyProtection="1">
      <alignment horizontal="center"/>
      <protection locked="0"/>
    </xf>
    <xf numFmtId="0" fontId="12" fillId="5" borderId="196" xfId="0" applyFont="1" applyFill="1" applyBorder="1" applyAlignment="1" applyProtection="1">
      <alignment horizontal="center"/>
      <protection locked="0"/>
    </xf>
    <xf numFmtId="0" fontId="12" fillId="7" borderId="196" xfId="0" applyFont="1" applyFill="1" applyBorder="1" applyAlignment="1" applyProtection="1">
      <alignment horizontal="center"/>
      <protection locked="0"/>
    </xf>
    <xf numFmtId="0" fontId="12" fillId="8" borderId="196" xfId="0" applyFont="1" applyFill="1" applyBorder="1" applyAlignment="1" applyProtection="1">
      <alignment horizontal="center"/>
      <protection locked="0"/>
    </xf>
    <xf numFmtId="0" fontId="12" fillId="9" borderId="196" xfId="0" applyFont="1" applyFill="1" applyBorder="1" applyAlignment="1" applyProtection="1">
      <alignment horizontal="center"/>
      <protection locked="0"/>
    </xf>
    <xf numFmtId="0" fontId="12" fillId="10" borderId="196" xfId="0" applyFont="1" applyFill="1" applyBorder="1" applyAlignment="1" applyProtection="1">
      <alignment horizontal="center"/>
      <protection locked="0"/>
    </xf>
    <xf numFmtId="0" fontId="12" fillId="11" borderId="196" xfId="0" applyFont="1" applyFill="1" applyBorder="1" applyAlignment="1" applyProtection="1">
      <alignment horizontal="center"/>
      <protection locked="0"/>
    </xf>
    <xf numFmtId="0" fontId="12" fillId="12" borderId="196" xfId="0" applyFont="1" applyFill="1" applyBorder="1" applyAlignment="1" applyProtection="1">
      <alignment horizontal="center"/>
      <protection locked="0"/>
    </xf>
    <xf numFmtId="0" fontId="12" fillId="13" borderId="196" xfId="0" applyFont="1" applyFill="1" applyBorder="1" applyAlignment="1" applyProtection="1">
      <alignment horizontal="center"/>
      <protection locked="0"/>
    </xf>
    <xf numFmtId="0" fontId="12" fillId="4" borderId="196" xfId="0" applyFont="1" applyFill="1" applyBorder="1" applyAlignment="1" applyProtection="1">
      <alignment horizontal="center"/>
      <protection locked="0"/>
    </xf>
    <xf numFmtId="0" fontId="12" fillId="14" borderId="95" xfId="0" applyFont="1" applyFill="1" applyBorder="1" applyAlignment="1" applyProtection="1">
      <alignment horizontal="center"/>
      <protection locked="0"/>
    </xf>
    <xf numFmtId="0" fontId="12" fillId="15" borderId="197" xfId="0" applyFont="1" applyFill="1" applyBorder="1" applyAlignment="1" applyProtection="1">
      <alignment horizontal="center"/>
      <protection locked="0"/>
    </xf>
    <xf numFmtId="0" fontId="12" fillId="16" borderId="196" xfId="0" applyFont="1" applyFill="1" applyBorder="1" applyAlignment="1" applyProtection="1">
      <alignment horizontal="center"/>
      <protection locked="0"/>
    </xf>
    <xf numFmtId="0" fontId="12" fillId="17" borderId="196" xfId="0" applyFont="1" applyFill="1" applyBorder="1" applyAlignment="1" applyProtection="1">
      <alignment horizontal="center"/>
      <protection locked="0"/>
    </xf>
    <xf numFmtId="0" fontId="12" fillId="7" borderId="198" xfId="0" applyFont="1" applyFill="1" applyBorder="1" applyAlignment="1" applyProtection="1">
      <alignment horizontal="center"/>
      <protection locked="0"/>
    </xf>
    <xf numFmtId="0" fontId="13" fillId="0" borderId="94" xfId="0" applyFont="1" applyBorder="1" applyAlignment="1">
      <alignment horizontal="center"/>
    </xf>
    <xf numFmtId="0" fontId="12" fillId="23" borderId="188" xfId="0" applyFont="1" applyFill="1" applyBorder="1" applyAlignment="1">
      <alignment horizontal="center"/>
    </xf>
    <xf numFmtId="0" fontId="20" fillId="23" borderId="188" xfId="0" applyFont="1" applyFill="1" applyBorder="1" applyAlignment="1">
      <alignment horizontal="center"/>
    </xf>
    <xf numFmtId="164" fontId="12" fillId="23" borderId="188" xfId="0" applyNumberFormat="1" applyFont="1" applyFill="1" applyBorder="1" applyAlignment="1">
      <alignment horizontal="center"/>
    </xf>
    <xf numFmtId="0" fontId="12" fillId="23" borderId="188" xfId="0" applyFont="1" applyFill="1" applyBorder="1" applyAlignment="1" applyProtection="1">
      <alignment horizontal="center"/>
      <protection locked="0"/>
    </xf>
    <xf numFmtId="0" fontId="37" fillId="35" borderId="188" xfId="0" applyFont="1" applyFill="1" applyBorder="1" applyAlignment="1" applyProtection="1">
      <alignment horizontal="center"/>
      <protection locked="0"/>
    </xf>
    <xf numFmtId="0" fontId="12" fillId="36" borderId="188" xfId="0" applyFont="1" applyFill="1" applyBorder="1" applyAlignment="1" applyProtection="1">
      <alignment horizontal="center"/>
      <protection locked="0"/>
    </xf>
    <xf numFmtId="0" fontId="12" fillId="37" borderId="188" xfId="0" applyFont="1" applyFill="1" applyBorder="1" applyAlignment="1" applyProtection="1">
      <alignment horizontal="center"/>
      <protection locked="0"/>
    </xf>
    <xf numFmtId="0" fontId="12" fillId="38" borderId="188" xfId="0" applyFont="1" applyFill="1" applyBorder="1" applyAlignment="1" applyProtection="1">
      <alignment horizontal="center"/>
      <protection locked="0"/>
    </xf>
    <xf numFmtId="0" fontId="12" fillId="39" borderId="188" xfId="0" applyFont="1" applyFill="1" applyBorder="1" applyAlignment="1" applyProtection="1">
      <alignment horizontal="center"/>
      <protection locked="0"/>
    </xf>
    <xf numFmtId="0" fontId="12" fillId="40" borderId="188" xfId="0" applyFont="1" applyFill="1" applyBorder="1" applyAlignment="1" applyProtection="1">
      <alignment horizontal="center"/>
      <protection locked="0"/>
    </xf>
    <xf numFmtId="0" fontId="12" fillId="47" borderId="188" xfId="0" applyFont="1" applyFill="1" applyBorder="1" applyAlignment="1" applyProtection="1">
      <alignment horizontal="center"/>
      <protection locked="0"/>
    </xf>
    <xf numFmtId="0" fontId="12" fillId="48" borderId="188" xfId="0" applyFont="1" applyFill="1" applyBorder="1" applyAlignment="1" applyProtection="1">
      <alignment horizontal="center"/>
      <protection locked="0"/>
    </xf>
    <xf numFmtId="0" fontId="12" fillId="41" borderId="188" xfId="0" applyFont="1" applyFill="1" applyBorder="1" applyAlignment="1" applyProtection="1">
      <alignment horizontal="center"/>
      <protection locked="0"/>
    </xf>
    <xf numFmtId="0" fontId="12" fillId="42" borderId="188" xfId="0" applyFont="1" applyFill="1" applyBorder="1" applyAlignment="1" applyProtection="1">
      <alignment horizontal="center"/>
      <protection locked="0"/>
    </xf>
    <xf numFmtId="0" fontId="12" fillId="22" borderId="188" xfId="0" applyFont="1" applyFill="1" applyBorder="1" applyAlignment="1" applyProtection="1">
      <alignment horizontal="center"/>
      <protection locked="0"/>
    </xf>
    <xf numFmtId="0" fontId="12" fillId="49" borderId="188" xfId="0" applyFont="1" applyFill="1" applyBorder="1" applyAlignment="1" applyProtection="1">
      <alignment horizontal="center"/>
      <protection locked="0"/>
    </xf>
    <xf numFmtId="0" fontId="12" fillId="50" borderId="188" xfId="0" applyFont="1" applyFill="1" applyBorder="1" applyAlignment="1" applyProtection="1">
      <alignment horizontal="center"/>
      <protection locked="0"/>
    </xf>
    <xf numFmtId="0" fontId="12" fillId="51" borderId="188" xfId="0" applyFont="1" applyFill="1" applyBorder="1" applyAlignment="1" applyProtection="1">
      <alignment horizontal="center"/>
      <protection locked="0"/>
    </xf>
    <xf numFmtId="0" fontId="12" fillId="52" borderId="188" xfId="0" applyFont="1" applyFill="1" applyBorder="1" applyAlignment="1" applyProtection="1">
      <alignment horizontal="center"/>
      <protection locked="0"/>
    </xf>
    <xf numFmtId="0" fontId="13" fillId="23" borderId="188" xfId="0" applyFont="1" applyFill="1" applyBorder="1" applyAlignment="1">
      <alignment horizontal="center"/>
    </xf>
    <xf numFmtId="164" fontId="13" fillId="23" borderId="188" xfId="0" applyNumberFormat="1" applyFont="1" applyFill="1" applyBorder="1" applyAlignment="1">
      <alignment horizontal="center"/>
    </xf>
    <xf numFmtId="0" fontId="13" fillId="18" borderId="23" xfId="0" applyFont="1" applyFill="1" applyBorder="1"/>
    <xf numFmtId="0" fontId="13" fillId="18" borderId="193" xfId="0" applyFont="1" applyFill="1" applyBorder="1"/>
    <xf numFmtId="0" fontId="19" fillId="23" borderId="188" xfId="0" applyFont="1" applyFill="1" applyBorder="1" applyAlignment="1">
      <alignment horizontal="center"/>
    </xf>
    <xf numFmtId="0" fontId="12" fillId="53" borderId="53" xfId="0" applyFont="1" applyFill="1" applyBorder="1" applyAlignment="1">
      <alignment horizontal="center"/>
    </xf>
    <xf numFmtId="0" fontId="12" fillId="54" borderId="53" xfId="0" applyFont="1" applyFill="1" applyBorder="1" applyAlignment="1">
      <alignment horizontal="center"/>
    </xf>
    <xf numFmtId="0" fontId="12" fillId="55" borderId="53" xfId="0" applyFont="1" applyFill="1" applyBorder="1" applyAlignment="1">
      <alignment horizontal="center"/>
    </xf>
    <xf numFmtId="0" fontId="12" fillId="56" borderId="53" xfId="0" applyFont="1" applyFill="1" applyBorder="1" applyAlignment="1">
      <alignment horizontal="center"/>
    </xf>
    <xf numFmtId="0" fontId="12" fillId="53" borderId="26" xfId="0" applyFont="1" applyFill="1" applyBorder="1" applyAlignment="1">
      <alignment horizontal="center"/>
    </xf>
    <xf numFmtId="0" fontId="12" fillId="54" borderId="26" xfId="0" applyFont="1" applyFill="1" applyBorder="1" applyAlignment="1">
      <alignment horizontal="center"/>
    </xf>
    <xf numFmtId="0" fontId="12" fillId="55" borderId="26" xfId="0" applyFont="1" applyFill="1" applyBorder="1" applyAlignment="1">
      <alignment horizontal="center"/>
    </xf>
    <xf numFmtId="0" fontId="12" fillId="56" borderId="26" xfId="0" applyFont="1" applyFill="1" applyBorder="1" applyAlignment="1">
      <alignment horizontal="center"/>
    </xf>
    <xf numFmtId="0" fontId="12" fillId="53" borderId="57" xfId="0" applyFont="1" applyFill="1" applyBorder="1" applyAlignment="1">
      <alignment horizontal="center"/>
    </xf>
    <xf numFmtId="0" fontId="12" fillId="54" borderId="57" xfId="0" applyFont="1" applyFill="1" applyBorder="1" applyAlignment="1">
      <alignment horizontal="center"/>
    </xf>
    <xf numFmtId="0" fontId="12" fillId="55" borderId="57" xfId="0" applyFont="1" applyFill="1" applyBorder="1" applyAlignment="1">
      <alignment horizontal="center"/>
    </xf>
    <xf numFmtId="0" fontId="12" fillId="56" borderId="57" xfId="0" applyFont="1" applyFill="1" applyBorder="1" applyAlignment="1">
      <alignment horizontal="center"/>
    </xf>
    <xf numFmtId="0" fontId="12" fillId="57" borderId="53" xfId="0" applyFont="1" applyFill="1" applyBorder="1" applyAlignment="1">
      <alignment horizontal="center"/>
    </xf>
    <xf numFmtId="0" fontId="12" fillId="58" borderId="55" xfId="0" applyFont="1" applyFill="1" applyBorder="1" applyAlignment="1">
      <alignment horizontal="center"/>
    </xf>
    <xf numFmtId="0" fontId="12" fillId="59" borderId="54" xfId="0" applyFont="1" applyFill="1" applyBorder="1" applyAlignment="1">
      <alignment horizontal="center"/>
    </xf>
    <xf numFmtId="0" fontId="12" fillId="60" borderId="53" xfId="0" applyFont="1" applyFill="1" applyBorder="1" applyAlignment="1">
      <alignment horizontal="center"/>
    </xf>
    <xf numFmtId="0" fontId="12" fillId="61" borderId="53" xfId="0" applyFont="1" applyFill="1" applyBorder="1" applyAlignment="1">
      <alignment horizontal="center"/>
    </xf>
    <xf numFmtId="0" fontId="12" fillId="62" borderId="55" xfId="0" applyFont="1" applyFill="1" applyBorder="1" applyAlignment="1">
      <alignment horizontal="center"/>
    </xf>
    <xf numFmtId="0" fontId="12" fillId="57" borderId="26" xfId="0" applyFont="1" applyFill="1" applyBorder="1" applyAlignment="1">
      <alignment horizontal="center"/>
    </xf>
    <xf numFmtId="0" fontId="12" fillId="58" borderId="71" xfId="0" applyFont="1" applyFill="1" applyBorder="1" applyAlignment="1">
      <alignment horizontal="center"/>
    </xf>
    <xf numFmtId="0" fontId="12" fillId="59" borderId="68" xfId="0" applyFont="1" applyFill="1" applyBorder="1" applyAlignment="1">
      <alignment horizontal="center"/>
    </xf>
    <xf numFmtId="0" fontId="12" fillId="60" borderId="26" xfId="0" applyFont="1" applyFill="1" applyBorder="1" applyAlignment="1">
      <alignment horizontal="center"/>
    </xf>
    <xf numFmtId="0" fontId="12" fillId="61" borderId="26" xfId="0" applyFont="1" applyFill="1" applyBorder="1" applyAlignment="1">
      <alignment horizontal="center"/>
    </xf>
    <xf numFmtId="0" fontId="12" fillId="62" borderId="71" xfId="0" applyFont="1" applyFill="1" applyBorder="1" applyAlignment="1">
      <alignment horizontal="center"/>
    </xf>
    <xf numFmtId="0" fontId="12" fillId="57" borderId="57" xfId="0" applyFont="1" applyFill="1" applyBorder="1" applyAlignment="1">
      <alignment horizontal="center"/>
    </xf>
    <xf numFmtId="0" fontId="12" fillId="58" borderId="61" xfId="0" applyFont="1" applyFill="1" applyBorder="1" applyAlignment="1">
      <alignment horizontal="center"/>
    </xf>
    <xf numFmtId="0" fontId="12" fillId="59" borderId="60" xfId="0" applyFont="1" applyFill="1" applyBorder="1" applyAlignment="1">
      <alignment horizontal="center"/>
    </xf>
    <xf numFmtId="0" fontId="12" fillId="60" borderId="57" xfId="0" applyFont="1" applyFill="1" applyBorder="1" applyAlignment="1">
      <alignment horizontal="center"/>
    </xf>
    <xf numFmtId="0" fontId="12" fillId="61" borderId="57" xfId="0" applyFont="1" applyFill="1" applyBorder="1" applyAlignment="1">
      <alignment horizontal="center"/>
    </xf>
    <xf numFmtId="0" fontId="12" fillId="62" borderId="61" xfId="0" applyFont="1" applyFill="1" applyBorder="1" applyAlignment="1">
      <alignment horizontal="center"/>
    </xf>
    <xf numFmtId="0" fontId="1" fillId="21" borderId="152" xfId="0" applyFont="1" applyFill="1" applyBorder="1"/>
    <xf numFmtId="0" fontId="1" fillId="21" borderId="153" xfId="0" applyFont="1" applyFill="1" applyBorder="1"/>
    <xf numFmtId="0" fontId="1" fillId="43" borderId="153" xfId="0" applyFont="1" applyFill="1" applyBorder="1"/>
    <xf numFmtId="0" fontId="1" fillId="43" borderId="154" xfId="0" applyFont="1" applyFill="1" applyBorder="1"/>
    <xf numFmtId="0" fontId="1" fillId="21" borderId="137" xfId="0" applyFont="1" applyFill="1" applyBorder="1"/>
    <xf numFmtId="0" fontId="1" fillId="21" borderId="23" xfId="0" applyFont="1" applyFill="1" applyBorder="1"/>
    <xf numFmtId="0" fontId="1" fillId="43" borderId="23" xfId="0" applyFont="1" applyFill="1" applyBorder="1"/>
    <xf numFmtId="0" fontId="1" fillId="43" borderId="138" xfId="0" applyFont="1" applyFill="1" applyBorder="1"/>
    <xf numFmtId="0" fontId="2" fillId="21" borderId="138" xfId="0" applyFont="1" applyFill="1" applyBorder="1"/>
    <xf numFmtId="0" fontId="22" fillId="21" borderId="23" xfId="0" applyFont="1" applyFill="1" applyBorder="1"/>
    <xf numFmtId="0" fontId="4" fillId="63" borderId="128" xfId="0" applyFont="1" applyFill="1" applyBorder="1" applyAlignment="1">
      <alignment horizontal="center" vertical="center"/>
    </xf>
    <xf numFmtId="0" fontId="1" fillId="21" borderId="23" xfId="0" applyFont="1" applyFill="1" applyBorder="1" applyAlignment="1">
      <alignment vertical="center"/>
    </xf>
    <xf numFmtId="14" fontId="4" fillId="43" borderId="23" xfId="0" applyNumberFormat="1" applyFont="1" applyFill="1" applyBorder="1" applyAlignment="1">
      <alignment horizontal="center"/>
    </xf>
    <xf numFmtId="0" fontId="1" fillId="21" borderId="138" xfId="0" applyFont="1" applyFill="1" applyBorder="1"/>
    <xf numFmtId="0" fontId="25" fillId="21" borderId="137" xfId="0" applyFont="1" applyFill="1" applyBorder="1"/>
    <xf numFmtId="0" fontId="25" fillId="21" borderId="23" xfId="0" applyFont="1" applyFill="1" applyBorder="1"/>
    <xf numFmtId="0" fontId="24" fillId="21" borderId="23" xfId="0" applyFont="1" applyFill="1" applyBorder="1"/>
    <xf numFmtId="0" fontId="25" fillId="43" borderId="23" xfId="0" applyFont="1" applyFill="1" applyBorder="1"/>
    <xf numFmtId="0" fontId="5" fillId="34" borderId="145" xfId="0" applyFont="1" applyFill="1" applyBorder="1" applyAlignment="1">
      <alignment horizontal="center" vertical="center"/>
    </xf>
    <xf numFmtId="0" fontId="5" fillId="34" borderId="13" xfId="0" applyFont="1" applyFill="1" applyBorder="1" applyAlignment="1">
      <alignment horizontal="center" vertical="center"/>
    </xf>
    <xf numFmtId="0" fontId="5" fillId="34" borderId="147" xfId="0" applyFont="1" applyFill="1" applyBorder="1" applyAlignment="1">
      <alignment horizontal="center" vertical="center"/>
    </xf>
    <xf numFmtId="0" fontId="5" fillId="34" borderId="18" xfId="0" applyFont="1" applyFill="1" applyBorder="1" applyAlignment="1">
      <alignment horizontal="center" vertical="center"/>
    </xf>
    <xf numFmtId="0" fontId="26" fillId="21" borderId="23" xfId="0" applyFont="1" applyFill="1" applyBorder="1"/>
    <xf numFmtId="0" fontId="0" fillId="21" borderId="138" xfId="0" applyFill="1" applyBorder="1"/>
    <xf numFmtId="0" fontId="5" fillId="34" borderId="20" xfId="0" applyFont="1" applyFill="1" applyBorder="1" applyAlignment="1">
      <alignment horizontal="center" vertical="center"/>
    </xf>
    <xf numFmtId="0" fontId="5" fillId="34" borderId="141" xfId="0" applyFont="1" applyFill="1" applyBorder="1" applyAlignment="1">
      <alignment horizontal="center" vertical="center"/>
    </xf>
    <xf numFmtId="0" fontId="5" fillId="34" borderId="151" xfId="0" applyFont="1" applyFill="1" applyBorder="1" applyAlignment="1">
      <alignment horizontal="center" vertical="center"/>
    </xf>
    <xf numFmtId="0" fontId="26" fillId="21" borderId="137" xfId="0" applyFont="1" applyFill="1" applyBorder="1"/>
    <xf numFmtId="0" fontId="0" fillId="21" borderId="137" xfId="0" applyFill="1" applyBorder="1"/>
    <xf numFmtId="0" fontId="0" fillId="21" borderId="23" xfId="0" applyFill="1" applyBorder="1"/>
    <xf numFmtId="0" fontId="5" fillId="34" borderId="137" xfId="0" applyFont="1" applyFill="1" applyBorder="1" applyAlignment="1">
      <alignment vertical="center"/>
    </xf>
    <xf numFmtId="0" fontId="41" fillId="34" borderId="23" xfId="0" applyFont="1" applyFill="1" applyBorder="1" applyAlignment="1">
      <alignment horizontal="center" vertical="center"/>
    </xf>
    <xf numFmtId="0" fontId="41" fillId="34" borderId="138" xfId="0" applyFont="1" applyFill="1" applyBorder="1" applyAlignment="1">
      <alignment horizontal="center" vertical="center"/>
    </xf>
    <xf numFmtId="0" fontId="34" fillId="34" borderId="139" xfId="0" applyFont="1" applyFill="1" applyBorder="1" applyAlignment="1">
      <alignment horizontal="center" vertical="center"/>
    </xf>
    <xf numFmtId="0" fontId="5" fillId="34" borderId="96" xfId="0" applyFont="1" applyFill="1" applyBorder="1" applyAlignment="1">
      <alignment horizontal="center" vertical="center"/>
    </xf>
    <xf numFmtId="164" fontId="5" fillId="34" borderId="140" xfId="0" applyNumberFormat="1" applyFont="1" applyFill="1" applyBorder="1" applyAlignment="1">
      <alignment horizontal="center" vertical="center"/>
    </xf>
    <xf numFmtId="0" fontId="5" fillId="34" borderId="139" xfId="0" applyFont="1" applyFill="1" applyBorder="1" applyAlignment="1">
      <alignment horizontal="center" vertical="center"/>
    </xf>
    <xf numFmtId="0" fontId="34" fillId="34" borderId="139" xfId="0" applyFont="1" applyFill="1" applyBorder="1" applyAlignment="1">
      <alignment vertical="center"/>
    </xf>
    <xf numFmtId="0" fontId="29" fillId="34" borderId="141" xfId="0" applyFont="1" applyFill="1" applyBorder="1" applyAlignment="1">
      <alignment horizontal="center" vertical="center"/>
    </xf>
    <xf numFmtId="0" fontId="5" fillId="34" borderId="142" xfId="0" applyFont="1" applyFill="1" applyBorder="1" applyAlignment="1">
      <alignment horizontal="center" vertical="center"/>
    </xf>
    <xf numFmtId="0" fontId="29" fillId="34" borderId="142" xfId="0" applyFont="1" applyFill="1" applyBorder="1" applyAlignment="1">
      <alignment horizontal="center" vertical="center"/>
    </xf>
    <xf numFmtId="164" fontId="7" fillId="34" borderId="143" xfId="0" applyNumberFormat="1" applyFont="1" applyFill="1" applyBorder="1" applyAlignment="1">
      <alignment horizontal="center" vertical="center"/>
    </xf>
    <xf numFmtId="0" fontId="29" fillId="34" borderId="23" xfId="0" applyFont="1" applyFill="1" applyBorder="1" applyAlignment="1">
      <alignment horizontal="center" vertical="center"/>
    </xf>
    <xf numFmtId="10" fontId="29" fillId="34" borderId="23" xfId="0" applyNumberFormat="1" applyFont="1" applyFill="1" applyBorder="1" applyAlignment="1" applyProtection="1">
      <alignment horizontal="center" vertical="center"/>
      <protection locked="0"/>
    </xf>
    <xf numFmtId="0" fontId="1" fillId="43" borderId="23" xfId="0" applyFont="1" applyFill="1" applyBorder="1" applyAlignment="1">
      <alignment vertical="center"/>
    </xf>
    <xf numFmtId="0" fontId="32" fillId="21" borderId="23" xfId="0" applyFont="1" applyFill="1" applyBorder="1" applyAlignment="1">
      <alignment horizontal="right" vertical="top"/>
    </xf>
    <xf numFmtId="0" fontId="0" fillId="21" borderId="155" xfId="0" applyFill="1" applyBorder="1"/>
    <xf numFmtId="0" fontId="0" fillId="21" borderId="156" xfId="0" applyFill="1" applyBorder="1"/>
    <xf numFmtId="0" fontId="0" fillId="21" borderId="157" xfId="0" applyFill="1" applyBorder="1"/>
    <xf numFmtId="0" fontId="41" fillId="34" borderId="23" xfId="0" applyFont="1" applyFill="1" applyBorder="1" applyAlignment="1">
      <alignment horizontal="center" vertical="center" wrapText="1"/>
    </xf>
    <xf numFmtId="0" fontId="43" fillId="0" borderId="159" xfId="0" applyFont="1" applyBorder="1" applyAlignment="1">
      <alignment horizontal="center" vertical="center"/>
    </xf>
    <xf numFmtId="0" fontId="43" fillId="0" borderId="122" xfId="0" applyFont="1" applyBorder="1" applyAlignment="1">
      <alignment horizontal="center" vertical="center"/>
    </xf>
    <xf numFmtId="0" fontId="43" fillId="0" borderId="184" xfId="0" applyFont="1" applyBorder="1" applyAlignment="1">
      <alignment horizontal="center" vertical="center"/>
    </xf>
    <xf numFmtId="0" fontId="43" fillId="0" borderId="168" xfId="0" applyFont="1" applyBorder="1" applyAlignment="1">
      <alignment horizontal="center" vertical="center"/>
    </xf>
    <xf numFmtId="0" fontId="43" fillId="0" borderId="185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97" xfId="0" applyFont="1" applyBorder="1" applyAlignment="1">
      <alignment horizontal="center" vertical="center"/>
    </xf>
    <xf numFmtId="0" fontId="43" fillId="0" borderId="176" xfId="0" applyFont="1" applyBorder="1" applyAlignment="1">
      <alignment horizontal="center" vertical="center"/>
    </xf>
    <xf numFmtId="0" fontId="43" fillId="0" borderId="11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105" xfId="0" applyFont="1" applyBorder="1" applyAlignment="1">
      <alignment horizontal="center" vertical="center"/>
    </xf>
    <xf numFmtId="0" fontId="43" fillId="0" borderId="117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21" borderId="97" xfId="0" applyFont="1" applyFill="1" applyBorder="1" applyAlignment="1">
      <alignment horizontal="center" vertical="center"/>
    </xf>
    <xf numFmtId="0" fontId="43" fillId="21" borderId="23" xfId="0" applyFont="1" applyFill="1" applyBorder="1" applyAlignment="1">
      <alignment horizontal="center" vertical="center"/>
    </xf>
    <xf numFmtId="0" fontId="43" fillId="21" borderId="35" xfId="0" applyFont="1" applyFill="1" applyBorder="1" applyAlignment="1">
      <alignment horizontal="center" vertical="center"/>
    </xf>
    <xf numFmtId="0" fontId="43" fillId="21" borderId="168" xfId="0" applyFont="1" applyFill="1" applyBorder="1" applyAlignment="1">
      <alignment horizontal="center" vertical="center"/>
    </xf>
    <xf numFmtId="0" fontId="43" fillId="21" borderId="98" xfId="0" applyFont="1" applyFill="1" applyBorder="1" applyAlignment="1">
      <alignment horizontal="center" vertical="center"/>
    </xf>
    <xf numFmtId="0" fontId="43" fillId="21" borderId="182" xfId="0" applyFont="1" applyFill="1" applyBorder="1" applyAlignment="1">
      <alignment horizontal="center" vertical="center"/>
    </xf>
    <xf numFmtId="0" fontId="43" fillId="21" borderId="122" xfId="0" applyFont="1" applyFill="1" applyBorder="1" applyAlignment="1">
      <alignment horizontal="center" vertical="center"/>
    </xf>
    <xf numFmtId="0" fontId="43" fillId="21" borderId="118" xfId="0" applyFont="1" applyFill="1" applyBorder="1" applyAlignment="1">
      <alignment horizontal="center" vertical="center"/>
    </xf>
    <xf numFmtId="0" fontId="43" fillId="21" borderId="11" xfId="0" applyFont="1" applyFill="1" applyBorder="1" applyAlignment="1">
      <alignment horizontal="center" vertical="center"/>
    </xf>
    <xf numFmtId="0" fontId="43" fillId="45" borderId="97" xfId="0" applyFont="1" applyFill="1" applyBorder="1" applyAlignment="1">
      <alignment horizontal="center" vertical="center"/>
    </xf>
    <xf numFmtId="0" fontId="43" fillId="45" borderId="23" xfId="0" applyFont="1" applyFill="1" applyBorder="1" applyAlignment="1">
      <alignment horizontal="center" vertical="center"/>
    </xf>
    <xf numFmtId="0" fontId="43" fillId="45" borderId="35" xfId="0" applyFont="1" applyFill="1" applyBorder="1" applyAlignment="1">
      <alignment horizontal="center" vertical="center"/>
    </xf>
    <xf numFmtId="0" fontId="43" fillId="45" borderId="168" xfId="0" applyFont="1" applyFill="1" applyBorder="1" applyAlignment="1">
      <alignment horizontal="center" vertical="center"/>
    </xf>
    <xf numFmtId="0" fontId="43" fillId="45" borderId="98" xfId="0" applyFont="1" applyFill="1" applyBorder="1" applyAlignment="1">
      <alignment horizontal="center" vertical="center"/>
    </xf>
    <xf numFmtId="0" fontId="43" fillId="45" borderId="182" xfId="0" applyFont="1" applyFill="1" applyBorder="1" applyAlignment="1">
      <alignment horizontal="center" vertical="center"/>
    </xf>
    <xf numFmtId="0" fontId="43" fillId="45" borderId="122" xfId="0" applyFont="1" applyFill="1" applyBorder="1" applyAlignment="1">
      <alignment horizontal="center" vertical="center"/>
    </xf>
    <xf numFmtId="0" fontId="43" fillId="45" borderId="118" xfId="0" applyFont="1" applyFill="1" applyBorder="1" applyAlignment="1">
      <alignment horizontal="center" vertical="center"/>
    </xf>
    <xf numFmtId="164" fontId="12" fillId="0" borderId="199" xfId="0" applyNumberFormat="1" applyFont="1" applyBorder="1" applyAlignment="1">
      <alignment horizontal="center"/>
    </xf>
    <xf numFmtId="0" fontId="44" fillId="21" borderId="23" xfId="0" applyFont="1" applyFill="1" applyBorder="1" applyAlignment="1">
      <alignment vertical="center"/>
    </xf>
    <xf numFmtId="0" fontId="30" fillId="34" borderId="152" xfId="0" applyFont="1" applyFill="1" applyBorder="1" applyAlignment="1">
      <alignment horizontal="center" vertical="center"/>
    </xf>
    <xf numFmtId="0" fontId="31" fillId="21" borderId="153" xfId="0" applyFont="1" applyFill="1" applyBorder="1" applyAlignment="1">
      <alignment vertical="center"/>
    </xf>
    <xf numFmtId="0" fontId="31" fillId="21" borderId="154" xfId="0" applyFont="1" applyFill="1" applyBorder="1" applyAlignment="1">
      <alignment vertical="center"/>
    </xf>
    <xf numFmtId="0" fontId="31" fillId="21" borderId="155" xfId="0" applyFont="1" applyFill="1" applyBorder="1" applyAlignment="1">
      <alignment vertical="center"/>
    </xf>
    <xf numFmtId="0" fontId="31" fillId="21" borderId="156" xfId="0" applyFont="1" applyFill="1" applyBorder="1" applyAlignment="1">
      <alignment vertical="center"/>
    </xf>
    <xf numFmtId="0" fontId="31" fillId="21" borderId="157" xfId="0" applyFont="1" applyFill="1" applyBorder="1" applyAlignment="1">
      <alignment vertical="center"/>
    </xf>
    <xf numFmtId="14" fontId="4" fillId="63" borderId="132" xfId="0" applyNumberFormat="1" applyFont="1" applyFill="1" applyBorder="1" applyAlignment="1">
      <alignment horizontal="center" vertical="center"/>
    </xf>
    <xf numFmtId="0" fontId="3" fillId="21" borderId="131" xfId="0" applyFont="1" applyFill="1" applyBorder="1" applyAlignment="1">
      <alignment vertical="center"/>
    </xf>
    <xf numFmtId="0" fontId="41" fillId="34" borderId="134" xfId="0" applyFont="1" applyFill="1" applyBorder="1" applyAlignment="1">
      <alignment horizontal="center" vertical="center"/>
    </xf>
    <xf numFmtId="0" fontId="42" fillId="21" borderId="135" xfId="0" applyFont="1" applyFill="1" applyBorder="1" applyAlignment="1">
      <alignment vertical="center"/>
    </xf>
    <xf numFmtId="0" fontId="42" fillId="21" borderId="144" xfId="0" applyFont="1" applyFill="1" applyBorder="1" applyAlignment="1">
      <alignment vertical="center"/>
    </xf>
    <xf numFmtId="0" fontId="41" fillId="34" borderId="135" xfId="0" applyFont="1" applyFill="1" applyBorder="1" applyAlignment="1">
      <alignment horizontal="center" vertical="center"/>
    </xf>
    <xf numFmtId="0" fontId="42" fillId="21" borderId="136" xfId="0" applyFont="1" applyFill="1" applyBorder="1" applyAlignment="1">
      <alignment vertical="center"/>
    </xf>
    <xf numFmtId="0" fontId="1" fillId="45" borderId="14" xfId="0" applyFont="1" applyFill="1" applyBorder="1" applyAlignment="1" applyProtection="1">
      <alignment vertical="center"/>
      <protection locked="0"/>
    </xf>
    <xf numFmtId="0" fontId="3" fillId="45" borderId="14" xfId="0" applyFont="1" applyFill="1" applyBorder="1" applyAlignment="1" applyProtection="1">
      <alignment vertical="center"/>
      <protection locked="0"/>
    </xf>
    <xf numFmtId="0" fontId="3" fillId="45" borderId="12" xfId="0" applyFont="1" applyFill="1" applyBorder="1" applyAlignment="1" applyProtection="1">
      <alignment vertical="center"/>
      <protection locked="0"/>
    </xf>
    <xf numFmtId="0" fontId="1" fillId="64" borderId="14" xfId="0" applyFont="1" applyFill="1" applyBorder="1" applyAlignment="1" applyProtection="1">
      <alignment vertical="center"/>
      <protection locked="0"/>
    </xf>
    <xf numFmtId="0" fontId="3" fillId="45" borderId="146" xfId="0" applyFont="1" applyFill="1" applyBorder="1" applyAlignment="1" applyProtection="1">
      <alignment vertical="center"/>
      <protection locked="0"/>
    </xf>
    <xf numFmtId="0" fontId="6" fillId="34" borderId="134" xfId="0" applyFont="1" applyFill="1" applyBorder="1" applyAlignment="1">
      <alignment horizontal="center" vertical="center"/>
    </xf>
    <xf numFmtId="0" fontId="3" fillId="21" borderId="135" xfId="0" applyFont="1" applyFill="1" applyBorder="1" applyAlignment="1">
      <alignment vertical="center"/>
    </xf>
    <xf numFmtId="0" fontId="3" fillId="21" borderId="136" xfId="0" applyFont="1" applyFill="1" applyBorder="1" applyAlignment="1">
      <alignment vertical="center"/>
    </xf>
    <xf numFmtId="0" fontId="1" fillId="45" borderId="19" xfId="0" applyFont="1" applyFill="1" applyBorder="1" applyAlignment="1" applyProtection="1">
      <alignment vertical="center"/>
      <protection locked="0"/>
    </xf>
    <xf numFmtId="0" fontId="3" fillId="45" borderId="19" xfId="0" applyFont="1" applyFill="1" applyBorder="1" applyAlignment="1" applyProtection="1">
      <alignment vertical="center"/>
      <protection locked="0"/>
    </xf>
    <xf numFmtId="0" fontId="3" fillId="45" borderId="17" xfId="0" applyFont="1" applyFill="1" applyBorder="1" applyAlignment="1" applyProtection="1">
      <alignment vertical="center"/>
      <protection locked="0"/>
    </xf>
    <xf numFmtId="0" fontId="1" fillId="64" borderId="19" xfId="0" applyFont="1" applyFill="1" applyBorder="1" applyAlignment="1" applyProtection="1">
      <alignment vertical="center"/>
      <protection locked="0"/>
    </xf>
    <xf numFmtId="0" fontId="3" fillId="45" borderId="148" xfId="0" applyFont="1" applyFill="1" applyBorder="1" applyAlignment="1" applyProtection="1">
      <alignment vertical="center"/>
      <protection locked="0"/>
    </xf>
    <xf numFmtId="0" fontId="1" fillId="64" borderId="97" xfId="0" applyFont="1" applyFill="1" applyBorder="1" applyAlignment="1" applyProtection="1">
      <alignment vertical="center"/>
      <protection locked="0"/>
    </xf>
    <xf numFmtId="0" fontId="3" fillId="45" borderId="97" xfId="0" applyFont="1" applyFill="1" applyBorder="1" applyAlignment="1" applyProtection="1">
      <alignment vertical="center"/>
      <protection locked="0"/>
    </xf>
    <xf numFmtId="0" fontId="3" fillId="45" borderId="149" xfId="0" applyFont="1" applyFill="1" applyBorder="1" applyAlignment="1" applyProtection="1">
      <alignment vertical="center"/>
      <protection locked="0"/>
    </xf>
    <xf numFmtId="0" fontId="1" fillId="45" borderId="142" xfId="0" applyFont="1" applyFill="1" applyBorder="1" applyAlignment="1" applyProtection="1">
      <alignment vertical="center"/>
      <protection locked="0"/>
    </xf>
    <xf numFmtId="0" fontId="3" fillId="45" borderId="142" xfId="0" applyFont="1" applyFill="1" applyBorder="1" applyAlignment="1" applyProtection="1">
      <alignment vertical="center"/>
      <protection locked="0"/>
    </xf>
    <xf numFmtId="0" fontId="3" fillId="45" borderId="150" xfId="0" applyFont="1" applyFill="1" applyBorder="1" applyAlignment="1" applyProtection="1">
      <alignment vertical="center"/>
      <protection locked="0"/>
    </xf>
    <xf numFmtId="0" fontId="1" fillId="64" borderId="142" xfId="0" applyFont="1" applyFill="1" applyBorder="1" applyAlignment="1" applyProtection="1">
      <alignment vertical="center"/>
      <protection locked="0"/>
    </xf>
    <xf numFmtId="0" fontId="3" fillId="45" borderId="143" xfId="0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horizontal="right" vertical="top"/>
    </xf>
    <xf numFmtId="0" fontId="40" fillId="0" borderId="0" xfId="0" applyFont="1" applyAlignment="1">
      <alignment horizontal="right" vertical="top"/>
    </xf>
    <xf numFmtId="0" fontId="4" fillId="4" borderId="24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25" xfId="0" applyFont="1" applyBorder="1"/>
    <xf numFmtId="0" fontId="4" fillId="22" borderId="23" xfId="0" applyFont="1" applyFill="1" applyBorder="1" applyAlignment="1">
      <alignment horizontal="center" vertical="center"/>
    </xf>
    <xf numFmtId="0" fontId="3" fillId="23" borderId="23" xfId="0" applyFont="1" applyFill="1" applyBorder="1"/>
    <xf numFmtId="0" fontId="23" fillId="4" borderId="24" xfId="0" applyFont="1" applyFill="1" applyBorder="1" applyAlignment="1">
      <alignment horizontal="center" vertical="center"/>
    </xf>
    <xf numFmtId="0" fontId="33" fillId="0" borderId="0" xfId="0" applyFont="1"/>
    <xf numFmtId="0" fontId="1" fillId="0" borderId="0" xfId="0" applyFont="1"/>
    <xf numFmtId="0" fontId="0" fillId="0" borderId="0" xfId="0"/>
    <xf numFmtId="0" fontId="27" fillId="4" borderId="24" xfId="0" applyFont="1" applyFill="1" applyBorder="1" applyAlignment="1">
      <alignment horizontal="center" vertical="center"/>
    </xf>
    <xf numFmtId="0" fontId="28" fillId="0" borderId="16" xfId="0" applyFont="1" applyBorder="1"/>
    <xf numFmtId="0" fontId="28" fillId="0" borderId="25" xfId="0" applyFont="1" applyBorder="1"/>
    <xf numFmtId="0" fontId="16" fillId="2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9" fontId="16" fillId="2" borderId="21" xfId="0" applyNumberFormat="1" applyFont="1" applyFill="1" applyBorder="1" applyAlignment="1">
      <alignment horizontal="center" vertical="center"/>
    </xf>
    <xf numFmtId="164" fontId="27" fillId="4" borderId="67" xfId="0" applyNumberFormat="1" applyFont="1" applyFill="1" applyBorder="1" applyAlignment="1">
      <alignment horizontal="center" vertical="center"/>
    </xf>
    <xf numFmtId="0" fontId="28" fillId="0" borderId="19" xfId="0" applyFont="1" applyBorder="1"/>
    <xf numFmtId="0" fontId="28" fillId="0" borderId="105" xfId="0" applyFont="1" applyBorder="1"/>
    <xf numFmtId="0" fontId="3" fillId="0" borderId="27" xfId="0" applyFont="1" applyBorder="1"/>
    <xf numFmtId="0" fontId="1" fillId="0" borderId="28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1" fillId="0" borderId="31" xfId="0" applyFont="1" applyBorder="1"/>
    <xf numFmtId="0" fontId="12" fillId="18" borderId="23" xfId="0" applyFont="1" applyFill="1" applyBorder="1"/>
    <xf numFmtId="0" fontId="9" fillId="2" borderId="21" xfId="0" applyFont="1" applyFill="1" applyBorder="1" applyAlignment="1">
      <alignment horizontal="center"/>
    </xf>
    <xf numFmtId="14" fontId="4" fillId="4" borderId="24" xfId="0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2" xfId="0" applyFont="1" applyBorder="1"/>
    <xf numFmtId="0" fontId="3" fillId="0" borderId="2" xfId="0" applyFont="1" applyBorder="1"/>
    <xf numFmtId="0" fontId="13" fillId="0" borderId="24" xfId="0" applyFont="1" applyBorder="1" applyAlignment="1">
      <alignment horizontal="center"/>
    </xf>
    <xf numFmtId="0" fontId="1" fillId="18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21" fillId="18" borderId="72" xfId="0" applyFont="1" applyFill="1" applyBorder="1" applyAlignment="1">
      <alignment horizontal="center" vertical="center"/>
    </xf>
    <xf numFmtId="0" fontId="3" fillId="0" borderId="11" xfId="0" applyFont="1" applyBorder="1"/>
    <xf numFmtId="0" fontId="12" fillId="18" borderId="21" xfId="0" applyFont="1" applyFill="1" applyBorder="1"/>
    <xf numFmtId="0" fontId="14" fillId="18" borderId="192" xfId="0" applyFont="1" applyFill="1" applyBorder="1" applyAlignment="1">
      <alignment horizontal="center" vertical="center"/>
    </xf>
    <xf numFmtId="0" fontId="11" fillId="18" borderId="39" xfId="0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27" fillId="4" borderId="67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right" vertical="top"/>
    </xf>
    <xf numFmtId="164" fontId="27" fillId="4" borderId="24" xfId="0" applyNumberFormat="1" applyFont="1" applyFill="1" applyBorder="1" applyAlignment="1">
      <alignment horizontal="center" vertical="center"/>
    </xf>
    <xf numFmtId="0" fontId="4" fillId="24" borderId="97" xfId="0" applyFont="1" applyFill="1" applyBorder="1" applyAlignment="1">
      <alignment horizontal="center"/>
    </xf>
    <xf numFmtId="0" fontId="3" fillId="23" borderId="97" xfId="0" applyFont="1" applyFill="1" applyBorder="1"/>
    <xf numFmtId="14" fontId="4" fillId="24" borderId="97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3" fillId="0" borderId="19" xfId="0" applyFont="1" applyBorder="1"/>
    <xf numFmtId="0" fontId="4" fillId="3" borderId="24" xfId="0" applyFont="1" applyFill="1" applyBorder="1" applyAlignment="1">
      <alignment horizontal="center"/>
    </xf>
    <xf numFmtId="14" fontId="4" fillId="3" borderId="24" xfId="0" applyNumberFormat="1" applyFont="1" applyFill="1" applyBorder="1" applyAlignment="1">
      <alignment horizontal="center"/>
    </xf>
    <xf numFmtId="0" fontId="14" fillId="18" borderId="39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23" fillId="3" borderId="24" xfId="0" applyFont="1" applyFill="1" applyBorder="1" applyAlignment="1">
      <alignment horizontal="center" vertical="center"/>
    </xf>
    <xf numFmtId="0" fontId="1" fillId="0" borderId="97" xfId="0" applyFont="1" applyBorder="1"/>
    <xf numFmtId="0" fontId="3" fillId="0" borderId="97" xfId="0" applyFont="1" applyBorder="1"/>
    <xf numFmtId="0" fontId="4" fillId="24" borderId="23" xfId="0" applyFont="1" applyFill="1" applyBorder="1" applyAlignment="1">
      <alignment horizontal="center"/>
    </xf>
    <xf numFmtId="14" fontId="4" fillId="24" borderId="23" xfId="0" applyNumberFormat="1" applyFont="1" applyFill="1" applyBorder="1" applyAlignment="1">
      <alignment horizontal="center"/>
    </xf>
    <xf numFmtId="0" fontId="4" fillId="34" borderId="24" xfId="0" applyFont="1" applyFill="1" applyBorder="1" applyAlignment="1">
      <alignment horizontal="center" vertical="center"/>
    </xf>
    <xf numFmtId="0" fontId="3" fillId="21" borderId="19" xfId="0" applyFont="1" applyFill="1" applyBorder="1"/>
    <xf numFmtId="0" fontId="23" fillId="21" borderId="121" xfId="0" applyFont="1" applyFill="1" applyBorder="1" applyAlignment="1">
      <alignment horizontal="center"/>
    </xf>
    <xf numFmtId="0" fontId="38" fillId="21" borderId="122" xfId="0" applyFont="1" applyFill="1" applyBorder="1" applyAlignment="1">
      <alignment horizontal="center"/>
    </xf>
    <xf numFmtId="0" fontId="38" fillId="21" borderId="123" xfId="0" applyFont="1" applyFill="1" applyBorder="1" applyAlignment="1">
      <alignment horizontal="center"/>
    </xf>
    <xf numFmtId="14" fontId="39" fillId="21" borderId="12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00"/>
      <color rgb="FF33CC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holds/curves-pe" TargetMode="External"/><Relationship Id="rId1" Type="http://schemas.openxmlformats.org/officeDocument/2006/relationships/image" Target="../media/image2.png"/><Relationship Id="rId6" Type="http://schemas.openxmlformats.org/officeDocument/2006/relationships/hyperlink" Target="https://www.blokholds.de/holds/candles-pu" TargetMode="External"/><Relationship Id="rId5" Type="http://schemas.openxmlformats.org/officeDocument/2006/relationships/hyperlink" Target="https://www.blokholds.de/macros" TargetMode="External"/><Relationship Id="rId4" Type="http://schemas.openxmlformats.org/officeDocument/2006/relationships/hyperlink" Target="https://www.blokholds.de/holds/coasts-pe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macros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volumes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60960</xdr:rowOff>
    </xdr:from>
    <xdr:to>
      <xdr:col>6</xdr:col>
      <xdr:colOff>967740</xdr:colOff>
      <xdr:row>6</xdr:row>
      <xdr:rowOff>347684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8E30AEB-93A2-90F4-521F-2B2414726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60960"/>
          <a:ext cx="5859780" cy="1406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twoCellAnchor editAs="oneCell">
    <xdr:from>
      <xdr:col>6</xdr:col>
      <xdr:colOff>495300</xdr:colOff>
      <xdr:row>8</xdr:row>
      <xdr:rowOff>30480</xdr:rowOff>
    </xdr:from>
    <xdr:to>
      <xdr:col>8</xdr:col>
      <xdr:colOff>68580</xdr:colOff>
      <xdr:row>8</xdr:row>
      <xdr:rowOff>502920</xdr:rowOff>
    </xdr:to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25BCA3-0652-4AA0-8C3A-E9C2C3CB9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30140" y="2514600"/>
          <a:ext cx="807720" cy="472440"/>
        </a:xfrm>
        <a:prstGeom prst="rect">
          <a:avLst/>
        </a:prstGeom>
      </xdr:spPr>
    </xdr:pic>
    <xdr:clientData/>
  </xdr:twoCellAnchor>
  <xdr:twoCellAnchor editAs="oneCell">
    <xdr:from>
      <xdr:col>6</xdr:col>
      <xdr:colOff>472440</xdr:colOff>
      <xdr:row>25</xdr:row>
      <xdr:rowOff>30480</xdr:rowOff>
    </xdr:from>
    <xdr:to>
      <xdr:col>8</xdr:col>
      <xdr:colOff>45720</xdr:colOff>
      <xdr:row>25</xdr:row>
      <xdr:rowOff>502920</xdr:rowOff>
    </xdr:to>
    <xdr:pic>
      <xdr:nvPicPr>
        <xdr:cNvPr id="5" name="Grafi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3DA9FA-42E1-4570-9E02-C056BB629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07280" y="6484620"/>
          <a:ext cx="807720" cy="472440"/>
        </a:xfrm>
        <a:prstGeom prst="rect">
          <a:avLst/>
        </a:prstGeom>
      </xdr:spPr>
    </xdr:pic>
    <xdr:clientData/>
  </xdr:twoCellAnchor>
  <xdr:twoCellAnchor editAs="oneCell">
    <xdr:from>
      <xdr:col>6</xdr:col>
      <xdr:colOff>487680</xdr:colOff>
      <xdr:row>49</xdr:row>
      <xdr:rowOff>22860</xdr:rowOff>
    </xdr:from>
    <xdr:to>
      <xdr:col>8</xdr:col>
      <xdr:colOff>60960</xdr:colOff>
      <xdr:row>49</xdr:row>
      <xdr:rowOff>495300</xdr:rowOff>
    </xdr:to>
    <xdr:pic>
      <xdr:nvPicPr>
        <xdr:cNvPr id="6" name="Grafi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73F255-1051-4F77-B66A-6D0851730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22520" y="12047220"/>
          <a:ext cx="807720" cy="472440"/>
        </a:xfrm>
        <a:prstGeom prst="rect">
          <a:avLst/>
        </a:prstGeom>
      </xdr:spPr>
    </xdr:pic>
    <xdr:clientData/>
  </xdr:twoCellAnchor>
  <xdr:twoCellAnchor editAs="oneCell">
    <xdr:from>
      <xdr:col>6</xdr:col>
      <xdr:colOff>487680</xdr:colOff>
      <xdr:row>53</xdr:row>
      <xdr:rowOff>22860</xdr:rowOff>
    </xdr:from>
    <xdr:to>
      <xdr:col>8</xdr:col>
      <xdr:colOff>60960</xdr:colOff>
      <xdr:row>53</xdr:row>
      <xdr:rowOff>495300</xdr:rowOff>
    </xdr:to>
    <xdr:pic>
      <xdr:nvPicPr>
        <xdr:cNvPr id="7" name="Grafik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C89BBE0-246C-4767-AFA0-D0C843C3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22520" y="13045440"/>
          <a:ext cx="807720" cy="472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twoCellAnchor editAs="oneCell">
    <xdr:from>
      <xdr:col>6</xdr:col>
      <xdr:colOff>891540</xdr:colOff>
      <xdr:row>7</xdr:row>
      <xdr:rowOff>30480</xdr:rowOff>
    </xdr:from>
    <xdr:to>
      <xdr:col>8</xdr:col>
      <xdr:colOff>60960</xdr:colOff>
      <xdr:row>7</xdr:row>
      <xdr:rowOff>502920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2D3C67-592A-411F-A5CB-4F4330B2F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5417820" y="2339340"/>
          <a:ext cx="807720" cy="4724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B51BCC8C-BA13-40C6-9C77-281F9E1DE2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5591175" cy="1333500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960120</xdr:colOff>
      <xdr:row>7</xdr:row>
      <xdr:rowOff>30480</xdr:rowOff>
    </xdr:from>
    <xdr:to>
      <xdr:col>8</xdr:col>
      <xdr:colOff>129540</xdr:colOff>
      <xdr:row>7</xdr:row>
      <xdr:rowOff>502920</xdr:rowOff>
    </xdr:to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405873-C39B-474A-A4E3-05CC6B4AB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5852160" y="2339340"/>
          <a:ext cx="807720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showGridLines="0" tabSelected="1" workbookViewId="0">
      <selection activeCell="I21" sqref="I21"/>
    </sheetView>
  </sheetViews>
  <sheetFormatPr baseColWidth="10" defaultColWidth="14.44140625" defaultRowHeight="15" customHeight="1" x14ac:dyDescent="0.3"/>
  <cols>
    <col min="1" max="1" width="11.5546875" customWidth="1"/>
    <col min="2" max="2" width="8.6640625" customWidth="1"/>
    <col min="3" max="3" width="16.44140625" customWidth="1"/>
    <col min="4" max="4" width="17.109375" customWidth="1"/>
    <col min="5" max="6" width="10.6640625" customWidth="1"/>
    <col min="7" max="7" width="16.44140625" customWidth="1"/>
    <col min="8" max="8" width="18.77734375" customWidth="1"/>
    <col min="9" max="12" width="10.6640625" customWidth="1"/>
    <col min="13" max="13" width="4.77734375" customWidth="1"/>
    <col min="14" max="26" width="10.6640625" customWidth="1"/>
  </cols>
  <sheetData>
    <row r="1" spans="1:24" ht="14.25" customHeight="1" x14ac:dyDescent="0.3">
      <c r="A1" s="564"/>
      <c r="B1" s="565"/>
      <c r="C1" s="565"/>
      <c r="D1" s="565"/>
      <c r="E1" s="565"/>
      <c r="F1" s="565"/>
      <c r="G1" s="565"/>
      <c r="H1" s="566"/>
      <c r="I1" s="566"/>
      <c r="J1" s="566"/>
      <c r="K1" s="566"/>
      <c r="L1" s="566"/>
      <c r="M1" s="567"/>
      <c r="N1" s="117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customHeight="1" thickBot="1" x14ac:dyDescent="0.35">
      <c r="A2" s="568"/>
      <c r="B2" s="569"/>
      <c r="C2" s="569"/>
      <c r="D2" s="569"/>
      <c r="E2" s="569"/>
      <c r="F2" s="569"/>
      <c r="G2" s="569"/>
      <c r="H2" s="570"/>
      <c r="I2" s="570"/>
      <c r="J2" s="570"/>
      <c r="K2" s="570"/>
      <c r="L2" s="570"/>
      <c r="M2" s="571"/>
      <c r="N2" s="117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4.25" customHeight="1" x14ac:dyDescent="0.85">
      <c r="A3" s="568"/>
      <c r="B3" s="569"/>
      <c r="C3" s="569"/>
      <c r="D3" s="569"/>
      <c r="E3" s="569"/>
      <c r="F3" s="569"/>
      <c r="G3" s="569"/>
      <c r="H3" s="648" t="s">
        <v>272</v>
      </c>
      <c r="I3" s="649"/>
      <c r="J3" s="649"/>
      <c r="K3" s="649"/>
      <c r="L3" s="650"/>
      <c r="M3" s="572"/>
      <c r="N3" s="121"/>
      <c r="O3" s="3"/>
      <c r="P3" s="3"/>
      <c r="Q3" s="2"/>
      <c r="R3" s="2"/>
      <c r="S3" s="4"/>
      <c r="T3" s="5"/>
      <c r="U3" s="6"/>
      <c r="V3" s="6"/>
      <c r="W3" s="6"/>
      <c r="X3" s="5"/>
    </row>
    <row r="4" spans="1:24" ht="14.25" customHeight="1" thickBot="1" x14ac:dyDescent="0.9">
      <c r="A4" s="568"/>
      <c r="B4" s="569"/>
      <c r="C4" s="569"/>
      <c r="D4" s="569"/>
      <c r="E4" s="569"/>
      <c r="F4" s="569"/>
      <c r="G4" s="569"/>
      <c r="H4" s="651"/>
      <c r="I4" s="652"/>
      <c r="J4" s="652"/>
      <c r="K4" s="652"/>
      <c r="L4" s="653"/>
      <c r="M4" s="572"/>
      <c r="N4" s="121"/>
      <c r="O4" s="3"/>
      <c r="P4" s="3"/>
      <c r="Q4" s="2"/>
      <c r="R4" s="2"/>
      <c r="S4" s="4"/>
      <c r="T4" s="5"/>
      <c r="U4" s="6"/>
      <c r="V4" s="6"/>
      <c r="W4" s="6"/>
      <c r="X4" s="5"/>
    </row>
    <row r="5" spans="1:24" ht="14.25" customHeight="1" thickBot="1" x14ac:dyDescent="0.9">
      <c r="A5" s="568"/>
      <c r="B5" s="569"/>
      <c r="C5" s="569"/>
      <c r="D5" s="569"/>
      <c r="E5" s="569"/>
      <c r="F5" s="569"/>
      <c r="G5" s="569"/>
      <c r="H5" s="573"/>
      <c r="I5" s="573"/>
      <c r="J5" s="573"/>
      <c r="K5" s="573"/>
      <c r="L5" s="573"/>
      <c r="M5" s="572"/>
      <c r="N5" s="121"/>
      <c r="O5" s="3"/>
      <c r="P5" s="3"/>
      <c r="Q5" s="117"/>
      <c r="R5" s="117"/>
      <c r="S5" s="118"/>
      <c r="T5" s="119"/>
      <c r="U5" s="120"/>
      <c r="V5" s="120"/>
      <c r="W5" s="120"/>
      <c r="X5" s="119"/>
    </row>
    <row r="6" spans="1:24" ht="19.5" customHeight="1" thickBot="1" x14ac:dyDescent="0.5">
      <c r="A6" s="568"/>
      <c r="B6" s="569"/>
      <c r="C6" s="569"/>
      <c r="D6" s="569"/>
      <c r="E6" s="569"/>
      <c r="F6" s="569"/>
      <c r="G6" s="569"/>
      <c r="H6" s="574" t="s">
        <v>0</v>
      </c>
      <c r="I6" s="654">
        <f ca="1">TODAY()</f>
        <v>45748</v>
      </c>
      <c r="J6" s="655"/>
      <c r="K6" s="575"/>
      <c r="L6" s="576"/>
      <c r="M6" s="577"/>
      <c r="N6" s="122"/>
      <c r="O6" s="1"/>
      <c r="P6" s="1"/>
      <c r="Q6" s="1"/>
      <c r="R6" s="1"/>
      <c r="S6" s="4"/>
      <c r="T6" s="5"/>
      <c r="U6" s="6"/>
      <c r="V6" s="6"/>
      <c r="W6" s="6"/>
      <c r="X6" s="9"/>
    </row>
    <row r="7" spans="1:24" ht="54" customHeight="1" thickBot="1" x14ac:dyDescent="0.9">
      <c r="A7" s="578"/>
      <c r="B7" s="579"/>
      <c r="C7" s="579"/>
      <c r="D7" s="579"/>
      <c r="E7" s="579"/>
      <c r="F7" s="579"/>
      <c r="G7" s="579"/>
      <c r="H7" s="580"/>
      <c r="I7" s="580"/>
      <c r="J7" s="580"/>
      <c r="K7" s="580"/>
      <c r="L7" s="580"/>
      <c r="M7" s="572"/>
      <c r="N7" s="121"/>
      <c r="O7" s="3"/>
      <c r="P7" s="3"/>
      <c r="Q7" s="2"/>
      <c r="R7" s="2"/>
      <c r="S7" s="2"/>
      <c r="T7" s="2"/>
      <c r="U7" s="2"/>
      <c r="V7" s="2"/>
      <c r="W7" s="2"/>
      <c r="X7" s="2"/>
    </row>
    <row r="8" spans="1:24" ht="18" customHeight="1" thickBot="1" x14ac:dyDescent="0.35">
      <c r="A8" s="578"/>
      <c r="B8" s="579"/>
      <c r="C8" s="656" t="s">
        <v>1</v>
      </c>
      <c r="D8" s="657"/>
      <c r="E8" s="657"/>
      <c r="F8" s="658"/>
      <c r="G8" s="659" t="s">
        <v>2</v>
      </c>
      <c r="H8" s="657"/>
      <c r="I8" s="657"/>
      <c r="J8" s="660"/>
      <c r="K8" s="581"/>
      <c r="L8" s="581"/>
      <c r="M8" s="571"/>
      <c r="N8" s="117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" customHeight="1" thickTop="1" x14ac:dyDescent="0.3">
      <c r="A9" s="578"/>
      <c r="B9" s="579"/>
      <c r="C9" s="582" t="s">
        <v>3</v>
      </c>
      <c r="D9" s="661"/>
      <c r="E9" s="662"/>
      <c r="F9" s="663"/>
      <c r="G9" s="583" t="s">
        <v>3</v>
      </c>
      <c r="H9" s="664"/>
      <c r="I9" s="662"/>
      <c r="J9" s="665"/>
      <c r="K9" s="581"/>
      <c r="L9" s="581"/>
      <c r="M9" s="571"/>
      <c r="N9" s="117"/>
      <c r="O9" s="2"/>
      <c r="P9" s="2"/>
      <c r="Q9" s="2"/>
      <c r="R9" s="2"/>
      <c r="S9" s="10"/>
      <c r="T9" s="2"/>
      <c r="U9" s="2"/>
      <c r="V9" s="2"/>
      <c r="W9" s="2"/>
      <c r="X9" s="2"/>
    </row>
    <row r="10" spans="1:24" ht="18" customHeight="1" x14ac:dyDescent="0.3">
      <c r="A10" s="578"/>
      <c r="B10" s="579"/>
      <c r="C10" s="584" t="s">
        <v>4</v>
      </c>
      <c r="D10" s="669"/>
      <c r="E10" s="670"/>
      <c r="F10" s="671"/>
      <c r="G10" s="585" t="s">
        <v>4</v>
      </c>
      <c r="H10" s="672"/>
      <c r="I10" s="670"/>
      <c r="J10" s="673"/>
      <c r="K10" s="581"/>
      <c r="L10" s="581"/>
      <c r="M10" s="571"/>
      <c r="N10" s="117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8" customHeight="1" x14ac:dyDescent="0.3">
      <c r="A11" s="578"/>
      <c r="B11" s="579"/>
      <c r="C11" s="584" t="s">
        <v>5</v>
      </c>
      <c r="D11" s="669"/>
      <c r="E11" s="670"/>
      <c r="F11" s="671"/>
      <c r="G11" s="585" t="s">
        <v>5</v>
      </c>
      <c r="H11" s="672"/>
      <c r="I11" s="670"/>
      <c r="J11" s="673"/>
      <c r="K11" s="586"/>
      <c r="L11" s="586"/>
      <c r="M11" s="587"/>
      <c r="N11" s="123"/>
    </row>
    <row r="12" spans="1:24" ht="18" customHeight="1" x14ac:dyDescent="0.3">
      <c r="A12" s="578"/>
      <c r="B12" s="579"/>
      <c r="C12" s="584" t="s">
        <v>6</v>
      </c>
      <c r="D12" s="669"/>
      <c r="E12" s="670"/>
      <c r="F12" s="671"/>
      <c r="G12" s="585" t="s">
        <v>6</v>
      </c>
      <c r="H12" s="672"/>
      <c r="I12" s="670"/>
      <c r="J12" s="673"/>
      <c r="K12" s="586"/>
      <c r="L12" s="586"/>
      <c r="M12" s="587"/>
      <c r="N12" s="123"/>
    </row>
    <row r="13" spans="1:24" ht="18" customHeight="1" x14ac:dyDescent="0.3">
      <c r="A13" s="578"/>
      <c r="B13" s="579"/>
      <c r="C13" s="584" t="s">
        <v>7</v>
      </c>
      <c r="D13" s="669"/>
      <c r="E13" s="670"/>
      <c r="F13" s="671"/>
      <c r="G13" s="585"/>
      <c r="H13" s="672"/>
      <c r="I13" s="670"/>
      <c r="J13" s="673"/>
      <c r="K13" s="586"/>
      <c r="L13" s="586"/>
      <c r="M13" s="587"/>
      <c r="N13" s="123"/>
    </row>
    <row r="14" spans="1:24" ht="18" customHeight="1" x14ac:dyDescent="0.3">
      <c r="A14" s="578"/>
      <c r="B14" s="579"/>
      <c r="C14" s="584" t="s">
        <v>8</v>
      </c>
      <c r="D14" s="669"/>
      <c r="E14" s="670"/>
      <c r="F14" s="671"/>
      <c r="G14" s="588" t="s">
        <v>8</v>
      </c>
      <c r="H14" s="674"/>
      <c r="I14" s="675"/>
      <c r="J14" s="676"/>
      <c r="K14" s="586"/>
      <c r="L14" s="586"/>
      <c r="M14" s="587"/>
      <c r="N14" s="123"/>
    </row>
    <row r="15" spans="1:24" ht="18" customHeight="1" thickBot="1" x14ac:dyDescent="0.35">
      <c r="A15" s="578"/>
      <c r="B15" s="579"/>
      <c r="C15" s="589" t="s">
        <v>9</v>
      </c>
      <c r="D15" s="677"/>
      <c r="E15" s="678"/>
      <c r="F15" s="679"/>
      <c r="G15" s="590" t="s">
        <v>9</v>
      </c>
      <c r="H15" s="680"/>
      <c r="I15" s="678"/>
      <c r="J15" s="681"/>
      <c r="K15" s="586"/>
      <c r="L15" s="586"/>
      <c r="M15" s="587"/>
      <c r="N15" s="123"/>
    </row>
    <row r="16" spans="1:24" ht="14.25" customHeight="1" x14ac:dyDescent="0.3">
      <c r="A16" s="591"/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7"/>
      <c r="N16" s="123"/>
    </row>
    <row r="17" spans="1:14" ht="14.25" customHeight="1" x14ac:dyDescent="0.3">
      <c r="A17" s="591"/>
      <c r="B17" s="586"/>
      <c r="C17" s="586"/>
      <c r="D17" s="586"/>
      <c r="E17" s="586"/>
      <c r="F17" s="586"/>
      <c r="G17" s="586"/>
      <c r="H17" s="586"/>
      <c r="I17" s="586"/>
      <c r="J17" s="586"/>
      <c r="K17" s="586"/>
      <c r="L17" s="586"/>
      <c r="M17" s="587"/>
      <c r="N17" s="123"/>
    </row>
    <row r="18" spans="1:14" ht="14.25" customHeight="1" thickBot="1" x14ac:dyDescent="0.35">
      <c r="A18" s="591"/>
      <c r="B18" s="586"/>
      <c r="C18" s="586"/>
      <c r="D18" s="586"/>
      <c r="E18" s="586"/>
      <c r="F18" s="586"/>
      <c r="G18" s="586"/>
      <c r="H18" s="586"/>
      <c r="I18" s="586"/>
      <c r="J18" s="586"/>
      <c r="K18" s="586"/>
      <c r="L18" s="586"/>
      <c r="M18" s="587"/>
      <c r="N18" s="123"/>
    </row>
    <row r="19" spans="1:14" ht="30" customHeight="1" thickBot="1" x14ac:dyDescent="0.35">
      <c r="A19" s="592"/>
      <c r="B19" s="593"/>
      <c r="C19" s="569"/>
      <c r="D19" s="666" t="s">
        <v>10</v>
      </c>
      <c r="E19" s="667"/>
      <c r="F19" s="667"/>
      <c r="G19" s="667"/>
      <c r="H19" s="668"/>
      <c r="I19" s="593"/>
      <c r="J19" s="593"/>
      <c r="K19" s="593"/>
      <c r="L19" s="593"/>
      <c r="M19" s="587"/>
      <c r="N19" s="123"/>
    </row>
    <row r="20" spans="1:14" ht="35.4" thickTop="1" x14ac:dyDescent="0.3">
      <c r="A20" s="592"/>
      <c r="B20" s="593"/>
      <c r="C20" s="593"/>
      <c r="D20" s="594"/>
      <c r="E20" s="595" t="s">
        <v>11</v>
      </c>
      <c r="F20" s="613" t="s">
        <v>240</v>
      </c>
      <c r="G20" s="595" t="s">
        <v>12</v>
      </c>
      <c r="H20" s="596" t="s">
        <v>13</v>
      </c>
      <c r="I20" s="593"/>
      <c r="J20" s="593"/>
      <c r="K20" s="593"/>
      <c r="L20" s="593"/>
      <c r="M20" s="587"/>
      <c r="N20" s="123"/>
    </row>
    <row r="21" spans="1:14" ht="19.5" customHeight="1" x14ac:dyDescent="0.3">
      <c r="A21" s="592"/>
      <c r="B21" s="593"/>
      <c r="C21" s="569"/>
      <c r="D21" s="597" t="s">
        <v>146</v>
      </c>
      <c r="E21" s="598">
        <f>'PE+PU Holds'!Z3</f>
        <v>0</v>
      </c>
      <c r="F21" s="598">
        <f>'PE+PU Holds'!Z2</f>
        <v>0</v>
      </c>
      <c r="G21" s="598">
        <f>'PE+PU Holds'!Z4</f>
        <v>0</v>
      </c>
      <c r="H21" s="599">
        <f>'PE+PU Holds'!Z5</f>
        <v>0</v>
      </c>
      <c r="I21" s="593"/>
      <c r="J21" s="593"/>
      <c r="K21" s="593"/>
      <c r="L21" s="593"/>
      <c r="M21" s="587"/>
      <c r="N21" s="123"/>
    </row>
    <row r="22" spans="1:14" ht="19.5" customHeight="1" x14ac:dyDescent="0.3">
      <c r="A22" s="592"/>
      <c r="B22" s="593"/>
      <c r="C22" s="593"/>
      <c r="D22" s="600" t="s">
        <v>14</v>
      </c>
      <c r="E22" s="598"/>
      <c r="F22" s="598">
        <f>Macros!T2</f>
        <v>0</v>
      </c>
      <c r="G22" s="598">
        <f>Macros!T3</f>
        <v>0</v>
      </c>
      <c r="H22" s="599">
        <f>Macros!T4</f>
        <v>0</v>
      </c>
      <c r="I22" s="593"/>
      <c r="J22" s="593"/>
      <c r="K22" s="593"/>
      <c r="L22" s="593"/>
      <c r="M22" s="587"/>
      <c r="N22" s="123"/>
    </row>
    <row r="23" spans="1:14" ht="19.5" customHeight="1" x14ac:dyDescent="0.3">
      <c r="A23" s="592"/>
      <c r="B23" s="593"/>
      <c r="C23" s="593"/>
      <c r="D23" s="601" t="s">
        <v>174</v>
      </c>
      <c r="E23" s="598"/>
      <c r="F23" s="598">
        <f>'Plywood-Volumes'!S2</f>
        <v>0</v>
      </c>
      <c r="G23" s="598">
        <f>'Plywood-Volumes'!S3</f>
        <v>0</v>
      </c>
      <c r="H23" s="599">
        <f>'Plywood-Volumes'!S4</f>
        <v>0</v>
      </c>
      <c r="I23" s="593"/>
      <c r="J23" s="593"/>
      <c r="K23" s="593"/>
      <c r="L23" s="593"/>
      <c r="M23" s="587"/>
      <c r="N23" s="123"/>
    </row>
    <row r="24" spans="1:14" ht="19.5" customHeight="1" thickBot="1" x14ac:dyDescent="0.35">
      <c r="A24" s="592"/>
      <c r="B24" s="593"/>
      <c r="C24" s="593"/>
      <c r="D24" s="602" t="s">
        <v>15</v>
      </c>
      <c r="E24" s="603"/>
      <c r="F24" s="604">
        <f>F21+F22+F23</f>
        <v>0</v>
      </c>
      <c r="G24" s="604">
        <f>G21+G22+G23</f>
        <v>0</v>
      </c>
      <c r="H24" s="605">
        <f>H21+H22+H23</f>
        <v>0</v>
      </c>
      <c r="I24" s="593"/>
      <c r="J24" s="593"/>
      <c r="K24" s="593"/>
      <c r="L24" s="593"/>
      <c r="M24" s="587"/>
      <c r="N24" s="123"/>
    </row>
    <row r="25" spans="1:14" ht="19.5" customHeight="1" x14ac:dyDescent="0.3">
      <c r="A25" s="592"/>
      <c r="B25" s="593"/>
      <c r="C25" s="593"/>
      <c r="D25" s="569"/>
      <c r="E25" s="569"/>
      <c r="F25" s="569"/>
      <c r="G25" s="647" t="s">
        <v>271</v>
      </c>
      <c r="H25" s="569"/>
      <c r="I25" s="593"/>
      <c r="J25" s="593"/>
      <c r="K25" s="593"/>
      <c r="L25" s="593"/>
      <c r="M25" s="587"/>
      <c r="N25" s="123"/>
    </row>
    <row r="26" spans="1:14" ht="25.95" customHeight="1" x14ac:dyDescent="0.3">
      <c r="A26" s="592"/>
      <c r="B26" s="593"/>
      <c r="C26" s="593"/>
      <c r="D26" s="606" t="s">
        <v>16</v>
      </c>
      <c r="E26" s="607">
        <v>0</v>
      </c>
      <c r="F26" s="608"/>
      <c r="G26" s="608"/>
      <c r="H26" s="321">
        <f>H24-(H24*E26)</f>
        <v>0</v>
      </c>
      <c r="I26" s="593"/>
      <c r="J26" s="593"/>
      <c r="K26" s="593"/>
      <c r="L26" s="593"/>
      <c r="M26" s="587"/>
      <c r="N26" s="123"/>
    </row>
    <row r="27" spans="1:14" ht="14.25" customHeight="1" x14ac:dyDescent="0.3">
      <c r="A27" s="592"/>
      <c r="B27" s="593"/>
      <c r="C27" s="593"/>
      <c r="D27" s="593"/>
      <c r="E27" s="593"/>
      <c r="F27" s="593"/>
      <c r="G27" s="593"/>
      <c r="H27" s="609" t="s">
        <v>17</v>
      </c>
      <c r="I27" s="593"/>
      <c r="J27" s="593"/>
      <c r="K27" s="593"/>
      <c r="L27" s="593"/>
      <c r="M27" s="587"/>
      <c r="N27" s="123"/>
    </row>
    <row r="28" spans="1:14" ht="14.25" customHeight="1" x14ac:dyDescent="0.3">
      <c r="A28" s="592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87"/>
      <c r="N28" s="123"/>
    </row>
    <row r="29" spans="1:14" ht="14.25" customHeight="1" thickBot="1" x14ac:dyDescent="0.35">
      <c r="A29" s="610"/>
      <c r="B29" s="611"/>
      <c r="C29" s="611"/>
      <c r="D29" s="611"/>
      <c r="E29" s="611"/>
      <c r="F29" s="611"/>
      <c r="G29" s="611"/>
      <c r="H29" s="611"/>
      <c r="I29" s="611"/>
      <c r="J29" s="611"/>
      <c r="K29" s="611"/>
      <c r="L29" s="611"/>
      <c r="M29" s="612"/>
      <c r="N29" s="123"/>
    </row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50+TbvaNT7L3ntosZMceeMcgslFllVB5Q3eYPMYtx8JyNBt2rFYxbu3o9JLDooQY1eUfXj37vuv1aOH2U8dewg==" saltValue="kW07+R9d4TSO57+vhAOeSA==" spinCount="100000" sheet="1" objects="1" scenarios="1"/>
  <mergeCells count="19">
    <mergeCell ref="D19:H19"/>
    <mergeCell ref="D10:F10"/>
    <mergeCell ref="D11:F11"/>
    <mergeCell ref="H11:J11"/>
    <mergeCell ref="D12:F12"/>
    <mergeCell ref="H12:J12"/>
    <mergeCell ref="D13:F13"/>
    <mergeCell ref="D14:F14"/>
    <mergeCell ref="H10:J10"/>
    <mergeCell ref="H13:J13"/>
    <mergeCell ref="H14:J14"/>
    <mergeCell ref="D15:F15"/>
    <mergeCell ref="H15:J15"/>
    <mergeCell ref="H3:L4"/>
    <mergeCell ref="I6:J6"/>
    <mergeCell ref="C8:F8"/>
    <mergeCell ref="G8:J8"/>
    <mergeCell ref="D9:F9"/>
    <mergeCell ref="H9:J9"/>
  </mergeCells>
  <pageMargins left="0.7" right="0.7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1014"/>
  <sheetViews>
    <sheetView showGridLines="0" workbookViewId="0">
      <pane ySplit="8" topLeftCell="A9" activePane="bottomLeft" state="frozen"/>
      <selection pane="bottomLeft" activeCell="L69" sqref="L69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24.88671875" customWidth="1"/>
    <col min="4" max="4" width="7.77734375" customWidth="1"/>
    <col min="5" max="6" width="10.6640625" customWidth="1"/>
    <col min="7" max="7" width="13.33203125" customWidth="1"/>
    <col min="8" max="24" width="4.6640625" customWidth="1"/>
    <col min="25" max="25" width="14.6640625" customWidth="1"/>
    <col min="26" max="26" width="18.44140625" customWidth="1"/>
    <col min="27" max="27" width="10.6640625" hidden="1" customWidth="1"/>
  </cols>
  <sheetData>
    <row r="1" spans="2:26" ht="12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91"/>
      <c r="S1" s="692"/>
      <c r="T1" s="692"/>
      <c r="U1" s="692"/>
      <c r="V1" s="692"/>
      <c r="W1" s="692"/>
      <c r="X1" s="692"/>
      <c r="Y1" s="692"/>
      <c r="Z1" s="692"/>
    </row>
    <row r="2" spans="2:26" ht="21.75" customHeight="1" x14ac:dyDescent="0.45">
      <c r="B2" s="1"/>
      <c r="C2" s="1"/>
      <c r="D2" s="1"/>
      <c r="E2" s="1"/>
      <c r="F2" s="1"/>
      <c r="G2" s="1"/>
      <c r="H2" s="1"/>
      <c r="I2" s="1"/>
      <c r="J2" s="11"/>
      <c r="K2" s="2"/>
      <c r="L2" s="2"/>
      <c r="M2" s="2"/>
      <c r="N2" s="709"/>
      <c r="O2" s="697"/>
      <c r="P2" s="697"/>
      <c r="Q2" s="697"/>
      <c r="R2" s="697"/>
      <c r="S2" s="697"/>
      <c r="T2" s="698"/>
      <c r="U2" s="4"/>
      <c r="V2" s="684" t="s">
        <v>18</v>
      </c>
      <c r="W2" s="685"/>
      <c r="X2" s="685"/>
      <c r="Y2" s="686"/>
      <c r="Z2" s="12">
        <f t="shared" ref="Z2:Z3" si="0">H72+I72+J72+K72+L72+M72+N72+O72+P72+Q72+R72+S72+T72+U72+V72+W72+X72</f>
        <v>0</v>
      </c>
    </row>
    <row r="3" spans="2:26" ht="21.75" customHeight="1" x14ac:dyDescent="0.45">
      <c r="B3" s="1"/>
      <c r="C3" s="1"/>
      <c r="D3" s="1"/>
      <c r="E3" s="1"/>
      <c r="F3" s="1"/>
      <c r="G3" s="1"/>
      <c r="H3" s="1"/>
      <c r="I3" s="1"/>
      <c r="J3" s="684" t="s">
        <v>0</v>
      </c>
      <c r="K3" s="685"/>
      <c r="L3" s="685"/>
      <c r="M3" s="686"/>
      <c r="N3" s="710">
        <f ca="1">TODAY()</f>
        <v>45748</v>
      </c>
      <c r="O3" s="685"/>
      <c r="P3" s="685"/>
      <c r="Q3" s="685"/>
      <c r="R3" s="685"/>
      <c r="S3" s="685"/>
      <c r="T3" s="686"/>
      <c r="U3" s="4"/>
      <c r="V3" s="684" t="s">
        <v>19</v>
      </c>
      <c r="W3" s="685"/>
      <c r="X3" s="685"/>
      <c r="Y3" s="686"/>
      <c r="Z3" s="12">
        <f t="shared" si="0"/>
        <v>0</v>
      </c>
    </row>
    <row r="4" spans="2:26" ht="21.75" customHeight="1" x14ac:dyDescent="0.45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4"/>
      <c r="V4" s="684" t="s">
        <v>20</v>
      </c>
      <c r="W4" s="685"/>
      <c r="X4" s="685"/>
      <c r="Y4" s="686"/>
      <c r="Z4" s="12">
        <f>(Y10/20*1.8)+(Y11/8*5.15)+(Y12/8*9.5)+(Y13/6*10.5)+(Y14/4*10.2)+(Y15/2*9.6)+(Y16/8*10.8)+(Y17/6*7.7)+(Y18/2*6)+(Y19/2*8.6)+(Y20/10*3.45)+(Y21/12*3.25)+(Y22/10*5.7)+(Y23/4*5.45)+(Y24/102*97.7)+(Y27/24*0.9)+(Y28/16*1.45)+(Y29/10*0.85)+(Y30/10*7.6)+(Y31/6*8)+(Y32/4*7.8)+(Y33/2*8.3)+(Y34/12*1.55)+(Y35/12*1.5)+(Y36/10*2.7)+(Y37/12*3.5)+(Y38/20*6.65)+(Y39/4*2.5)+(Y40/10*6.3)+(Y41/8*6.5)+(Y42/6*5.45)+(Y43/6*6.4)+(Y44/4*9.1)+(Y45/4*6.35)+(Y46/2*7)+(Y47/2*6.95)+(Y48/184*107.35)+(Y51/16*2.7)+(Y52/10*4.2)+(Y55/6*3)+(Y56/6*3.5)+(Y57/4*4)+(Y58/2*3.3)+(Y59/8*1)+(Y60/10*2.4)+(Y61/8*2.9)+(Y62/5*2.7)+(Y63/6*2)+(Y64/3*1.9)+(Y65/3*1.8)+(Y66/2*2.4)+(Y67/2*2.05)+(Y68/4*3.7)+(Y69/69*36.65)</f>
        <v>0</v>
      </c>
    </row>
    <row r="5" spans="2:26" ht="21.75" customHeight="1" x14ac:dyDescent="0.45">
      <c r="B5" s="1"/>
      <c r="C5" s="1"/>
      <c r="D5" s="1"/>
      <c r="E5" s="1"/>
      <c r="F5" s="1"/>
      <c r="G5" s="1"/>
      <c r="H5" s="1"/>
      <c r="I5" s="1"/>
      <c r="J5" s="687"/>
      <c r="K5" s="688"/>
      <c r="L5" s="688"/>
      <c r="M5" s="688"/>
      <c r="N5" s="116"/>
      <c r="O5" s="115"/>
      <c r="P5" s="115"/>
      <c r="Q5" s="115"/>
      <c r="R5" s="115"/>
      <c r="S5" s="115"/>
      <c r="T5" s="115"/>
      <c r="U5" s="4"/>
      <c r="V5" s="689" t="s">
        <v>115</v>
      </c>
      <c r="W5" s="685"/>
      <c r="X5" s="685"/>
      <c r="Y5" s="686"/>
      <c r="Z5" s="13">
        <f>H79</f>
        <v>0</v>
      </c>
    </row>
    <row r="6" spans="2:26" ht="14.25" customHeight="1" thickBo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682" t="s">
        <v>17</v>
      </c>
      <c r="S6" s="690"/>
      <c r="T6" s="690"/>
      <c r="U6" s="690"/>
      <c r="V6" s="690"/>
      <c r="W6" s="690"/>
      <c r="X6" s="690"/>
      <c r="Y6" s="690"/>
      <c r="Z6" s="690"/>
    </row>
    <row r="7" spans="2:26" ht="14.25" customHeight="1" x14ac:dyDescent="0.3">
      <c r="B7" s="14"/>
      <c r="C7" s="14"/>
      <c r="D7" s="9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691"/>
      <c r="S7" s="692"/>
      <c r="T7" s="703"/>
      <c r="U7" s="704" t="s">
        <v>21</v>
      </c>
      <c r="V7" s="705"/>
      <c r="W7" s="705"/>
      <c r="X7" s="706"/>
      <c r="Y7" s="707"/>
      <c r="Z7" s="692"/>
    </row>
    <row r="8" spans="2:26" ht="69.75" customHeight="1" thickBot="1" x14ac:dyDescent="0.35">
      <c r="B8" s="326" t="s">
        <v>22</v>
      </c>
      <c r="C8" s="711" t="s">
        <v>23</v>
      </c>
      <c r="D8" s="712"/>
      <c r="E8" s="16" t="s">
        <v>24</v>
      </c>
      <c r="F8" s="17" t="s">
        <v>25</v>
      </c>
      <c r="G8" s="16" t="s">
        <v>13</v>
      </c>
      <c r="H8" s="18" t="s">
        <v>26</v>
      </c>
      <c r="I8" s="243" t="s">
        <v>27</v>
      </c>
      <c r="J8" s="19" t="s">
        <v>28</v>
      </c>
      <c r="K8" s="20" t="s">
        <v>29</v>
      </c>
      <c r="L8" s="21" t="s">
        <v>30</v>
      </c>
      <c r="M8" s="22" t="s">
        <v>31</v>
      </c>
      <c r="N8" s="23" t="s">
        <v>32</v>
      </c>
      <c r="O8" s="24" t="s">
        <v>33</v>
      </c>
      <c r="P8" s="25" t="s">
        <v>35</v>
      </c>
      <c r="Q8" s="26" t="s">
        <v>34</v>
      </c>
      <c r="R8" s="27" t="s">
        <v>36</v>
      </c>
      <c r="S8" s="28" t="s">
        <v>37</v>
      </c>
      <c r="T8" s="325" t="s">
        <v>38</v>
      </c>
      <c r="U8" s="29" t="s">
        <v>39</v>
      </c>
      <c r="V8" s="30" t="s">
        <v>40</v>
      </c>
      <c r="W8" s="31" t="s">
        <v>41</v>
      </c>
      <c r="X8" s="32" t="s">
        <v>42</v>
      </c>
      <c r="Y8" s="17" t="s">
        <v>43</v>
      </c>
      <c r="Z8" s="33" t="s">
        <v>44</v>
      </c>
    </row>
    <row r="9" spans="2:26" ht="42.75" customHeight="1" thickBot="1" x14ac:dyDescent="0.35">
      <c r="B9" s="723" t="s">
        <v>45</v>
      </c>
      <c r="C9" s="724"/>
      <c r="D9" s="725"/>
      <c r="E9" s="724"/>
      <c r="F9" s="724"/>
      <c r="G9" s="725"/>
      <c r="H9" s="716"/>
      <c r="I9" s="717"/>
      <c r="J9" s="717"/>
      <c r="K9" s="717"/>
      <c r="L9" s="717"/>
      <c r="M9" s="717"/>
      <c r="N9" s="717"/>
      <c r="O9" s="717"/>
      <c r="P9" s="717"/>
      <c r="Q9" s="717"/>
      <c r="R9" s="717"/>
      <c r="S9" s="717"/>
      <c r="T9" s="717"/>
      <c r="U9" s="717"/>
      <c r="V9" s="717"/>
      <c r="W9" s="717"/>
      <c r="X9" s="717"/>
      <c r="Y9" s="717"/>
      <c r="Z9" s="718"/>
    </row>
    <row r="10" spans="2:26" ht="18" customHeight="1" thickTop="1" thickBot="1" x14ac:dyDescent="0.4">
      <c r="B10" s="34">
        <v>1001</v>
      </c>
      <c r="C10" s="113" t="s">
        <v>46</v>
      </c>
      <c r="D10" s="109"/>
      <c r="E10" s="35" t="s">
        <v>47</v>
      </c>
      <c r="F10" s="35">
        <v>20</v>
      </c>
      <c r="G10" s="36">
        <v>90</v>
      </c>
      <c r="H10" s="128"/>
      <c r="I10" s="254"/>
      <c r="J10" s="129"/>
      <c r="K10" s="130"/>
      <c r="L10" s="131"/>
      <c r="M10" s="132"/>
      <c r="N10" s="133"/>
      <c r="O10" s="184"/>
      <c r="P10" s="185"/>
      <c r="Q10" s="134"/>
      <c r="R10" s="135"/>
      <c r="S10" s="136"/>
      <c r="T10" s="186"/>
      <c r="U10" s="187"/>
      <c r="V10" s="188"/>
      <c r="W10" s="189"/>
      <c r="X10" s="190"/>
      <c r="Y10" s="37">
        <f>(H10+I10+J10+K10+M10+L10+N10+O10+P10+Q10+R10+S10+T10+U10+V10+W10+X10)*20</f>
        <v>0</v>
      </c>
      <c r="Z10" s="38">
        <f>(H10+I10+J10+K10+L10+M10+N10+O10+P10+Q10+R10+S10+T10)*G10+(U10+V10+W10+X10)*(G10*1.05)</f>
        <v>0</v>
      </c>
    </row>
    <row r="11" spans="2:26" ht="18" customHeight="1" thickTop="1" thickBot="1" x14ac:dyDescent="0.4">
      <c r="B11" s="39">
        <v>1002</v>
      </c>
      <c r="C11" s="107" t="s">
        <v>116</v>
      </c>
      <c r="D11" s="111"/>
      <c r="E11" s="41" t="s">
        <v>48</v>
      </c>
      <c r="F11" s="41">
        <v>8</v>
      </c>
      <c r="G11" s="42">
        <v>120</v>
      </c>
      <c r="H11" s="137"/>
      <c r="I11" s="255"/>
      <c r="J11" s="138"/>
      <c r="K11" s="139"/>
      <c r="L11" s="140"/>
      <c r="M11" s="141"/>
      <c r="N11" s="142"/>
      <c r="O11" s="191"/>
      <c r="P11" s="192"/>
      <c r="Q11" s="143"/>
      <c r="R11" s="144"/>
      <c r="S11" s="145"/>
      <c r="T11" s="193"/>
      <c r="U11" s="194"/>
      <c r="V11" s="195"/>
      <c r="W11" s="196"/>
      <c r="X11" s="197"/>
      <c r="Y11" s="37">
        <f>(H11+I11+J11+K11+M11+L11+N11+O11+P11+Q11+R11+S11+T11+U11+V11+W11+X11)*8</f>
        <v>0</v>
      </c>
      <c r="Z11" s="38">
        <f t="shared" ref="Z11:Z24" si="1">(H11+I11+J11+K11+L11+M11+N11+O11+P11+Q11+R11+S11+T11)*G11+(U11+V11+W11+X11)*(G11*1.05)</f>
        <v>0</v>
      </c>
    </row>
    <row r="12" spans="2:26" ht="18" customHeight="1" thickTop="1" thickBot="1" x14ac:dyDescent="0.4">
      <c r="B12" s="43">
        <v>1003</v>
      </c>
      <c r="C12" s="105" t="s">
        <v>117</v>
      </c>
      <c r="D12" s="101"/>
      <c r="E12" s="44" t="s">
        <v>49</v>
      </c>
      <c r="F12" s="44">
        <v>8</v>
      </c>
      <c r="G12" s="45">
        <v>220</v>
      </c>
      <c r="H12" s="146"/>
      <c r="I12" s="256"/>
      <c r="J12" s="147"/>
      <c r="K12" s="148"/>
      <c r="L12" s="149"/>
      <c r="M12" s="150"/>
      <c r="N12" s="151"/>
      <c r="O12" s="198"/>
      <c r="P12" s="199"/>
      <c r="Q12" s="152"/>
      <c r="R12" s="153"/>
      <c r="S12" s="154"/>
      <c r="T12" s="200"/>
      <c r="U12" s="201"/>
      <c r="V12" s="202"/>
      <c r="W12" s="203"/>
      <c r="X12" s="204"/>
      <c r="Y12" s="47">
        <f>(H12+I12+J12+K12+M12+L12+N12+O12+P12+Q12+R12+S12+T12+U12+V12+W12+X12)*8</f>
        <v>0</v>
      </c>
      <c r="Z12" s="38">
        <f t="shared" si="1"/>
        <v>0</v>
      </c>
    </row>
    <row r="13" spans="2:26" ht="18" customHeight="1" x14ac:dyDescent="0.35">
      <c r="B13" s="39">
        <v>1004</v>
      </c>
      <c r="C13" s="103" t="s">
        <v>94</v>
      </c>
      <c r="D13" s="111"/>
      <c r="E13" s="41" t="s">
        <v>50</v>
      </c>
      <c r="F13" s="41">
        <v>6</v>
      </c>
      <c r="G13" s="48">
        <v>240</v>
      </c>
      <c r="H13" s="137"/>
      <c r="I13" s="255"/>
      <c r="J13" s="138"/>
      <c r="K13" s="139"/>
      <c r="L13" s="140"/>
      <c r="M13" s="141"/>
      <c r="N13" s="142"/>
      <c r="O13" s="191"/>
      <c r="P13" s="192"/>
      <c r="Q13" s="143"/>
      <c r="R13" s="144"/>
      <c r="S13" s="145"/>
      <c r="T13" s="193"/>
      <c r="U13" s="194"/>
      <c r="V13" s="195"/>
      <c r="W13" s="196"/>
      <c r="X13" s="197"/>
      <c r="Y13" s="49">
        <f>(H13+I13+J13+K13+M13+L13+N13+O13+P13+Q13+R13+S13+T13+U13+V13+W13+X13)*6</f>
        <v>0</v>
      </c>
      <c r="Z13" s="38">
        <f t="shared" si="1"/>
        <v>0</v>
      </c>
    </row>
    <row r="14" spans="2:26" ht="18" customHeight="1" x14ac:dyDescent="0.35">
      <c r="B14" s="39">
        <v>1005</v>
      </c>
      <c r="C14" s="103" t="s">
        <v>118</v>
      </c>
      <c r="D14" s="111"/>
      <c r="E14" s="41" t="s">
        <v>51</v>
      </c>
      <c r="F14" s="41">
        <v>4</v>
      </c>
      <c r="G14" s="48">
        <v>230</v>
      </c>
      <c r="H14" s="137"/>
      <c r="I14" s="255"/>
      <c r="J14" s="138"/>
      <c r="K14" s="139"/>
      <c r="L14" s="140"/>
      <c r="M14" s="141"/>
      <c r="N14" s="142"/>
      <c r="O14" s="191"/>
      <c r="P14" s="192"/>
      <c r="Q14" s="143"/>
      <c r="R14" s="144"/>
      <c r="S14" s="145"/>
      <c r="T14" s="193"/>
      <c r="U14" s="194"/>
      <c r="V14" s="195"/>
      <c r="W14" s="196"/>
      <c r="X14" s="197"/>
      <c r="Y14" s="49">
        <f>(H14+I14+J14+K14+M14+L14+N14+O14+P14+Q14+R14+S14+T14+U14+V14+W14+X14)*4</f>
        <v>0</v>
      </c>
      <c r="Z14" s="38">
        <f t="shared" si="1"/>
        <v>0</v>
      </c>
    </row>
    <row r="15" spans="2:26" ht="18" customHeight="1" x14ac:dyDescent="0.35">
      <c r="B15" s="43">
        <v>1006</v>
      </c>
      <c r="C15" s="105" t="s">
        <v>119</v>
      </c>
      <c r="D15" s="101"/>
      <c r="E15" s="44" t="s">
        <v>52</v>
      </c>
      <c r="F15" s="44">
        <v>2</v>
      </c>
      <c r="G15" s="45">
        <v>200</v>
      </c>
      <c r="H15" s="146"/>
      <c r="I15" s="256"/>
      <c r="J15" s="147"/>
      <c r="K15" s="148"/>
      <c r="L15" s="149"/>
      <c r="M15" s="150"/>
      <c r="N15" s="151"/>
      <c r="O15" s="198"/>
      <c r="P15" s="199"/>
      <c r="Q15" s="152"/>
      <c r="R15" s="153"/>
      <c r="S15" s="154"/>
      <c r="T15" s="200"/>
      <c r="U15" s="201"/>
      <c r="V15" s="202"/>
      <c r="W15" s="203"/>
      <c r="X15" s="204"/>
      <c r="Y15" s="49">
        <f>(H15+I15+J15+K15+M15+L15+N15+O15+P15+Q15+R15+S15+T15+U15+V15+W15+X15)*2</f>
        <v>0</v>
      </c>
      <c r="Z15" s="38">
        <f t="shared" si="1"/>
        <v>0</v>
      </c>
    </row>
    <row r="16" spans="2:26" ht="18" customHeight="1" x14ac:dyDescent="0.35">
      <c r="B16" s="39">
        <v>1007</v>
      </c>
      <c r="C16" s="103" t="s">
        <v>120</v>
      </c>
      <c r="D16" s="111"/>
      <c r="E16" s="41" t="s">
        <v>49</v>
      </c>
      <c r="F16" s="41">
        <v>8</v>
      </c>
      <c r="G16" s="48">
        <v>230</v>
      </c>
      <c r="H16" s="155"/>
      <c r="I16" s="255"/>
      <c r="J16" s="138"/>
      <c r="K16" s="139"/>
      <c r="L16" s="140"/>
      <c r="M16" s="141"/>
      <c r="N16" s="142"/>
      <c r="O16" s="191"/>
      <c r="P16" s="192"/>
      <c r="Q16" s="143"/>
      <c r="R16" s="144"/>
      <c r="S16" s="145"/>
      <c r="T16" s="193"/>
      <c r="U16" s="194"/>
      <c r="V16" s="195"/>
      <c r="W16" s="196"/>
      <c r="X16" s="140"/>
      <c r="Y16" s="49">
        <f>(H16+I16+J16+K16+M16+L16+N16+O16+P16+Q16+R16+S16+T16+U16+V16+W16+X16)*8</f>
        <v>0</v>
      </c>
      <c r="Z16" s="38">
        <f t="shared" si="1"/>
        <v>0</v>
      </c>
    </row>
    <row r="17" spans="2:26" ht="18" customHeight="1" x14ac:dyDescent="0.35">
      <c r="B17" s="50">
        <v>1008</v>
      </c>
      <c r="C17" s="104" t="s">
        <v>121</v>
      </c>
      <c r="D17" s="110"/>
      <c r="E17" s="40" t="s">
        <v>50</v>
      </c>
      <c r="F17" s="40">
        <v>6</v>
      </c>
      <c r="G17" s="51">
        <v>200</v>
      </c>
      <c r="H17" s="156"/>
      <c r="I17" s="257"/>
      <c r="J17" s="157"/>
      <c r="K17" s="158"/>
      <c r="L17" s="159"/>
      <c r="M17" s="160"/>
      <c r="N17" s="161"/>
      <c r="O17" s="205"/>
      <c r="P17" s="206"/>
      <c r="Q17" s="162"/>
      <c r="R17" s="163"/>
      <c r="S17" s="164"/>
      <c r="T17" s="207"/>
      <c r="U17" s="208"/>
      <c r="V17" s="209"/>
      <c r="W17" s="210"/>
      <c r="X17" s="159"/>
      <c r="Y17" s="49">
        <f>(H17+I17+J17+K17+M17+L17+N17+O17+P17+Q17+R17+S17+T17+U17+V17+W17+X17)*6</f>
        <v>0</v>
      </c>
      <c r="Z17" s="38">
        <f t="shared" si="1"/>
        <v>0</v>
      </c>
    </row>
    <row r="18" spans="2:26" ht="18" customHeight="1" thickTop="1" thickBot="1" x14ac:dyDescent="0.4">
      <c r="B18" s="43">
        <v>1009</v>
      </c>
      <c r="C18" s="105" t="s">
        <v>122</v>
      </c>
      <c r="D18" s="101"/>
      <c r="E18" s="44" t="s">
        <v>51</v>
      </c>
      <c r="F18" s="44">
        <v>2</v>
      </c>
      <c r="G18" s="45">
        <v>150</v>
      </c>
      <c r="H18" s="165"/>
      <c r="I18" s="256"/>
      <c r="J18" s="147"/>
      <c r="K18" s="148"/>
      <c r="L18" s="149"/>
      <c r="M18" s="150"/>
      <c r="N18" s="151"/>
      <c r="O18" s="198"/>
      <c r="P18" s="199"/>
      <c r="Q18" s="152"/>
      <c r="R18" s="153"/>
      <c r="S18" s="154"/>
      <c r="T18" s="200"/>
      <c r="U18" s="201"/>
      <c r="V18" s="202"/>
      <c r="W18" s="203"/>
      <c r="X18" s="204"/>
      <c r="Y18" s="49">
        <f t="shared" ref="Y18:Y19" si="2">(H18+I18+J18+K18+M18+L18+N18+O18+P18+Q18+R18+S18+T18+U18+V18+W18+X18)*2</f>
        <v>0</v>
      </c>
      <c r="Z18" s="38">
        <f t="shared" si="1"/>
        <v>0</v>
      </c>
    </row>
    <row r="19" spans="2:26" ht="18" customHeight="1" thickTop="1" thickBot="1" x14ac:dyDescent="0.4">
      <c r="B19" s="52">
        <v>1010</v>
      </c>
      <c r="C19" s="103" t="s">
        <v>123</v>
      </c>
      <c r="D19" s="111"/>
      <c r="E19" s="41" t="s">
        <v>52</v>
      </c>
      <c r="F19" s="41">
        <v>2</v>
      </c>
      <c r="G19" s="48">
        <v>190</v>
      </c>
      <c r="H19" s="137"/>
      <c r="I19" s="255"/>
      <c r="J19" s="138"/>
      <c r="K19" s="139"/>
      <c r="L19" s="140"/>
      <c r="M19" s="141"/>
      <c r="N19" s="142"/>
      <c r="O19" s="191"/>
      <c r="P19" s="192"/>
      <c r="Q19" s="143"/>
      <c r="R19" s="144"/>
      <c r="S19" s="145"/>
      <c r="T19" s="211"/>
      <c r="U19" s="212"/>
      <c r="V19" s="195"/>
      <c r="W19" s="196"/>
      <c r="X19" s="213"/>
      <c r="Y19" s="53">
        <f t="shared" si="2"/>
        <v>0</v>
      </c>
      <c r="Z19" s="38">
        <f t="shared" si="1"/>
        <v>0</v>
      </c>
    </row>
    <row r="20" spans="2:26" ht="18" customHeight="1" thickTop="1" thickBot="1" x14ac:dyDescent="0.4">
      <c r="B20" s="50">
        <v>1011</v>
      </c>
      <c r="C20" s="107" t="s">
        <v>124</v>
      </c>
      <c r="D20" s="110"/>
      <c r="E20" s="40" t="s">
        <v>53</v>
      </c>
      <c r="F20" s="40">
        <v>10</v>
      </c>
      <c r="G20" s="51">
        <v>100</v>
      </c>
      <c r="H20" s="166"/>
      <c r="I20" s="257"/>
      <c r="J20" s="157"/>
      <c r="K20" s="158"/>
      <c r="L20" s="159"/>
      <c r="M20" s="160"/>
      <c r="N20" s="161"/>
      <c r="O20" s="205"/>
      <c r="P20" s="206"/>
      <c r="Q20" s="162"/>
      <c r="R20" s="163"/>
      <c r="S20" s="164"/>
      <c r="T20" s="207"/>
      <c r="U20" s="208"/>
      <c r="V20" s="209"/>
      <c r="W20" s="210"/>
      <c r="X20" s="214"/>
      <c r="Y20" s="53">
        <f>(H20+I20+J20+K20+M20+L20+N20+O20+P20+Q20+R20+S20+T20+U20+V20+W20+X20)*10</f>
        <v>0</v>
      </c>
      <c r="Z20" s="38">
        <f t="shared" si="1"/>
        <v>0</v>
      </c>
    </row>
    <row r="21" spans="2:26" ht="18" customHeight="1" thickTop="1" thickBot="1" x14ac:dyDescent="0.4">
      <c r="B21" s="43">
        <v>1012</v>
      </c>
      <c r="C21" s="99" t="s">
        <v>125</v>
      </c>
      <c r="D21" s="101"/>
      <c r="E21" s="44" t="s">
        <v>53</v>
      </c>
      <c r="F21" s="44">
        <v>12</v>
      </c>
      <c r="G21" s="45">
        <v>90</v>
      </c>
      <c r="H21" s="146"/>
      <c r="I21" s="256"/>
      <c r="J21" s="147"/>
      <c r="K21" s="148"/>
      <c r="L21" s="149"/>
      <c r="M21" s="150"/>
      <c r="N21" s="151"/>
      <c r="O21" s="198"/>
      <c r="P21" s="199"/>
      <c r="Q21" s="152"/>
      <c r="R21" s="153"/>
      <c r="S21" s="154"/>
      <c r="T21" s="200"/>
      <c r="U21" s="201"/>
      <c r="V21" s="202"/>
      <c r="W21" s="203"/>
      <c r="X21" s="204"/>
      <c r="Y21" s="53">
        <f>(H21+I21+J21+K21+M21+L21+N21+O21+P21+Q21+R21+S21+T21+U21+V21+W21+X21)*12</f>
        <v>0</v>
      </c>
      <c r="Z21" s="38">
        <f t="shared" si="1"/>
        <v>0</v>
      </c>
    </row>
    <row r="22" spans="2:26" ht="18" customHeight="1" thickTop="1" thickBot="1" x14ac:dyDescent="0.4">
      <c r="B22" s="39">
        <v>1013</v>
      </c>
      <c r="C22" s="106" t="s">
        <v>126</v>
      </c>
      <c r="D22" s="111"/>
      <c r="E22" s="97" t="s">
        <v>92</v>
      </c>
      <c r="F22" s="41">
        <v>10</v>
      </c>
      <c r="G22" s="48">
        <v>130</v>
      </c>
      <c r="H22" s="137"/>
      <c r="I22" s="255"/>
      <c r="J22" s="138"/>
      <c r="K22" s="139"/>
      <c r="L22" s="140"/>
      <c r="M22" s="141"/>
      <c r="N22" s="142"/>
      <c r="O22" s="191"/>
      <c r="P22" s="192"/>
      <c r="Q22" s="143"/>
      <c r="R22" s="144"/>
      <c r="S22" s="145"/>
      <c r="T22" s="211"/>
      <c r="U22" s="194"/>
      <c r="V22" s="195"/>
      <c r="W22" s="196"/>
      <c r="X22" s="197"/>
      <c r="Y22" s="53">
        <f>(H22+I22+J22+K22+M22+L22+N22+O22+P22+Q22+R22+S22+T22+U22+V22+W22+X22)*10</f>
        <v>0</v>
      </c>
      <c r="Z22" s="38">
        <f t="shared" si="1"/>
        <v>0</v>
      </c>
    </row>
    <row r="23" spans="2:26" ht="18" customHeight="1" thickTop="1" thickBot="1" x14ac:dyDescent="0.4">
      <c r="B23" s="50">
        <v>1014</v>
      </c>
      <c r="C23" s="107" t="s">
        <v>127</v>
      </c>
      <c r="D23" s="110"/>
      <c r="E23" s="95" t="s">
        <v>59</v>
      </c>
      <c r="F23" s="40">
        <v>4</v>
      </c>
      <c r="G23" s="51">
        <v>120</v>
      </c>
      <c r="H23" s="166"/>
      <c r="I23" s="257"/>
      <c r="J23" s="157"/>
      <c r="K23" s="158"/>
      <c r="L23" s="159"/>
      <c r="M23" s="160"/>
      <c r="N23" s="161"/>
      <c r="O23" s="205"/>
      <c r="P23" s="206"/>
      <c r="Q23" s="162"/>
      <c r="R23" s="163"/>
      <c r="S23" s="164"/>
      <c r="T23" s="207"/>
      <c r="U23" s="208"/>
      <c r="V23" s="209"/>
      <c r="W23" s="210"/>
      <c r="X23" s="214"/>
      <c r="Y23" s="53">
        <f>(H23+I23+J23+K23+M23+L23+N23+O23+P23+Q23+R23+S23+T23+U23+V23+W23+X23)*4</f>
        <v>0</v>
      </c>
      <c r="Z23" s="38">
        <f t="shared" si="1"/>
        <v>0</v>
      </c>
    </row>
    <row r="24" spans="2:26" ht="18" customHeight="1" thickTop="1" thickBot="1" x14ac:dyDescent="0.4">
      <c r="B24" s="489">
        <v>1015</v>
      </c>
      <c r="C24" s="485" t="s">
        <v>55</v>
      </c>
      <c r="D24" s="490"/>
      <c r="E24" s="491" t="s">
        <v>56</v>
      </c>
      <c r="F24" s="491">
        <f>SUM(F10:F23)</f>
        <v>102</v>
      </c>
      <c r="G24" s="57">
        <v>2200</v>
      </c>
      <c r="H24" s="492"/>
      <c r="I24" s="493"/>
      <c r="J24" s="494"/>
      <c r="K24" s="495"/>
      <c r="L24" s="496"/>
      <c r="M24" s="497"/>
      <c r="N24" s="498"/>
      <c r="O24" s="499"/>
      <c r="P24" s="500"/>
      <c r="Q24" s="501"/>
      <c r="R24" s="502"/>
      <c r="S24" s="503"/>
      <c r="T24" s="504"/>
      <c r="U24" s="505"/>
      <c r="V24" s="506"/>
      <c r="W24" s="507"/>
      <c r="X24" s="508"/>
      <c r="Y24" s="509">
        <f>(H24+I24+J24+K24+M24+L24+N24+O24+P24+Q24+R24+S24+T24+U24+V24+W24+X24)*102</f>
        <v>0</v>
      </c>
      <c r="Z24" s="297">
        <f t="shared" si="1"/>
        <v>0</v>
      </c>
    </row>
    <row r="25" spans="2:26" ht="7.95" customHeight="1" thickTop="1" thickBot="1" x14ac:dyDescent="0.4">
      <c r="B25" s="510"/>
      <c r="C25" s="510"/>
      <c r="D25" s="511"/>
      <c r="E25" s="510"/>
      <c r="F25" s="510"/>
      <c r="G25" s="512"/>
      <c r="H25" s="513"/>
      <c r="I25" s="514"/>
      <c r="J25" s="515"/>
      <c r="K25" s="516"/>
      <c r="L25" s="517"/>
      <c r="M25" s="518"/>
      <c r="N25" s="519"/>
      <c r="O25" s="520"/>
      <c r="P25" s="521"/>
      <c r="Q25" s="522"/>
      <c r="R25" s="523"/>
      <c r="S25" s="524"/>
      <c r="T25" s="525"/>
      <c r="U25" s="526"/>
      <c r="V25" s="527"/>
      <c r="W25" s="528"/>
      <c r="X25" s="517"/>
      <c r="Y25" s="529"/>
      <c r="Z25" s="530"/>
    </row>
    <row r="26" spans="2:26" ht="42.75" customHeight="1" thickTop="1" thickBot="1" x14ac:dyDescent="0.4">
      <c r="B26" s="719" t="s">
        <v>98</v>
      </c>
      <c r="C26" s="717"/>
      <c r="D26" s="720"/>
      <c r="E26" s="717"/>
      <c r="F26" s="717"/>
      <c r="G26" s="720"/>
      <c r="H26" s="721"/>
      <c r="I26" s="697"/>
      <c r="J26" s="697"/>
      <c r="K26" s="697"/>
      <c r="L26" s="697"/>
      <c r="M26" s="697"/>
      <c r="N26" s="697"/>
      <c r="O26" s="697"/>
      <c r="P26" s="697"/>
      <c r="Q26" s="697"/>
      <c r="R26" s="697"/>
      <c r="S26" s="697"/>
      <c r="T26" s="697"/>
      <c r="U26" s="697"/>
      <c r="V26" s="697"/>
      <c r="W26" s="697"/>
      <c r="X26" s="698"/>
      <c r="Y26" s="54"/>
      <c r="Z26" s="55"/>
    </row>
    <row r="27" spans="2:26" ht="18" customHeight="1" thickTop="1" thickBot="1" x14ac:dyDescent="0.4">
      <c r="B27" s="34">
        <v>1101</v>
      </c>
      <c r="C27" s="103" t="s">
        <v>57</v>
      </c>
      <c r="D27" s="109"/>
      <c r="E27" s="41" t="s">
        <v>58</v>
      </c>
      <c r="F27" s="41">
        <v>24</v>
      </c>
      <c r="G27" s="56">
        <v>60</v>
      </c>
      <c r="H27" s="128"/>
      <c r="I27" s="254"/>
      <c r="J27" s="129"/>
      <c r="K27" s="130"/>
      <c r="L27" s="131"/>
      <c r="M27" s="132"/>
      <c r="N27" s="133"/>
      <c r="O27" s="184"/>
      <c r="P27" s="185"/>
      <c r="Q27" s="134"/>
      <c r="R27" s="135"/>
      <c r="S27" s="136"/>
      <c r="T27" s="215"/>
      <c r="U27" s="187"/>
      <c r="V27" s="188"/>
      <c r="W27" s="189"/>
      <c r="X27" s="190"/>
      <c r="Y27" s="37">
        <f>(H27+I27+J27+K27+M27+L27+N27+O27+P27+Q27+R27+S27+T27+U27+V27+W27+X27)*24</f>
        <v>0</v>
      </c>
      <c r="Z27" s="38">
        <f>(H27+I27+J27+K27+L27+M27+N27+O27+P27+Q27+R27+S27+T27)*G27+(U27+V27+W27+X27)*(G27*1.05)</f>
        <v>0</v>
      </c>
    </row>
    <row r="28" spans="2:26" ht="18" customHeight="1" thickTop="1" thickBot="1" x14ac:dyDescent="0.4">
      <c r="B28" s="50">
        <v>1102</v>
      </c>
      <c r="C28" s="104" t="s">
        <v>137</v>
      </c>
      <c r="D28" s="110"/>
      <c r="E28" s="40" t="s">
        <v>47</v>
      </c>
      <c r="F28" s="40">
        <v>16</v>
      </c>
      <c r="G28" s="57">
        <v>60</v>
      </c>
      <c r="H28" s="166"/>
      <c r="I28" s="257"/>
      <c r="J28" s="157"/>
      <c r="K28" s="158"/>
      <c r="L28" s="159"/>
      <c r="M28" s="160"/>
      <c r="N28" s="161"/>
      <c r="O28" s="205"/>
      <c r="P28" s="206"/>
      <c r="Q28" s="162"/>
      <c r="R28" s="163"/>
      <c r="S28" s="164"/>
      <c r="T28" s="216"/>
      <c r="U28" s="208"/>
      <c r="V28" s="209"/>
      <c r="W28" s="210"/>
      <c r="X28" s="214"/>
      <c r="Y28" s="49">
        <f>(H28+I28+J28+K28+M28+L28+N28+O28+P28+Q28+R28+S28+T28+U28+V28+W28+X28)*16</f>
        <v>0</v>
      </c>
      <c r="Z28" s="38">
        <f t="shared" ref="Z28:Z48" si="3">(H28+I28+J28+K28+L28+M28+N28+O28+P28+Q28+R28+S28+T28)*G28+(U28+V28+W28+X28)*(G28*1.05)</f>
        <v>0</v>
      </c>
    </row>
    <row r="29" spans="2:26" ht="18" customHeight="1" thickTop="1" thickBot="1" x14ac:dyDescent="0.4">
      <c r="B29" s="43">
        <v>1103</v>
      </c>
      <c r="C29" s="105" t="s">
        <v>136</v>
      </c>
      <c r="D29" s="101"/>
      <c r="E29" s="44" t="s">
        <v>47</v>
      </c>
      <c r="F29" s="44">
        <v>10</v>
      </c>
      <c r="G29" s="45">
        <v>40</v>
      </c>
      <c r="H29" s="146"/>
      <c r="I29" s="256"/>
      <c r="J29" s="147"/>
      <c r="K29" s="148"/>
      <c r="L29" s="149"/>
      <c r="M29" s="150"/>
      <c r="N29" s="151"/>
      <c r="O29" s="198"/>
      <c r="P29" s="199"/>
      <c r="Q29" s="152"/>
      <c r="R29" s="153"/>
      <c r="S29" s="154"/>
      <c r="T29" s="217"/>
      <c r="U29" s="201"/>
      <c r="V29" s="202"/>
      <c r="W29" s="203"/>
      <c r="X29" s="204"/>
      <c r="Y29" s="49">
        <f t="shared" ref="Y29:Y30" si="4">(H29+I29+J29+K29+M29+L29+N29+O29+P29+Q29+R29+S29+T29+U29+V29+W29+X29)*10</f>
        <v>0</v>
      </c>
      <c r="Z29" s="38">
        <f t="shared" si="3"/>
        <v>0</v>
      </c>
    </row>
    <row r="30" spans="2:26" ht="18" customHeight="1" thickTop="1" thickBot="1" x14ac:dyDescent="0.4">
      <c r="B30" s="39">
        <v>1104</v>
      </c>
      <c r="C30" s="106" t="s">
        <v>93</v>
      </c>
      <c r="D30" s="111"/>
      <c r="E30" s="41" t="s">
        <v>53</v>
      </c>
      <c r="F30" s="41">
        <v>10</v>
      </c>
      <c r="G30" s="42">
        <v>180</v>
      </c>
      <c r="H30" s="137"/>
      <c r="I30" s="255"/>
      <c r="J30" s="138"/>
      <c r="K30" s="139"/>
      <c r="L30" s="140"/>
      <c r="M30" s="141"/>
      <c r="N30" s="142"/>
      <c r="O30" s="191"/>
      <c r="P30" s="192"/>
      <c r="Q30" s="143"/>
      <c r="R30" s="144"/>
      <c r="S30" s="145"/>
      <c r="T30" s="218"/>
      <c r="U30" s="194"/>
      <c r="V30" s="195"/>
      <c r="W30" s="196"/>
      <c r="X30" s="197"/>
      <c r="Y30" s="49">
        <f t="shared" si="4"/>
        <v>0</v>
      </c>
      <c r="Z30" s="38">
        <f t="shared" si="3"/>
        <v>0</v>
      </c>
    </row>
    <row r="31" spans="2:26" ht="18" customHeight="1" thickTop="1" thickBot="1" x14ac:dyDescent="0.4">
      <c r="B31" s="39">
        <v>1105</v>
      </c>
      <c r="C31" s="107" t="s">
        <v>94</v>
      </c>
      <c r="D31" s="110"/>
      <c r="E31" s="40" t="s">
        <v>50</v>
      </c>
      <c r="F31" s="40">
        <v>6</v>
      </c>
      <c r="G31" s="57">
        <v>190</v>
      </c>
      <c r="H31" s="166"/>
      <c r="I31" s="257"/>
      <c r="J31" s="157"/>
      <c r="K31" s="158"/>
      <c r="L31" s="159"/>
      <c r="M31" s="160"/>
      <c r="N31" s="161"/>
      <c r="O31" s="205"/>
      <c r="P31" s="206"/>
      <c r="Q31" s="162"/>
      <c r="R31" s="163"/>
      <c r="S31" s="164"/>
      <c r="T31" s="216"/>
      <c r="U31" s="208"/>
      <c r="V31" s="209"/>
      <c r="W31" s="210"/>
      <c r="X31" s="214"/>
      <c r="Y31" s="49">
        <f>(H31+I31+J31+K31+M31+L31+N31+O31+P31+Q31+R31+S31+T31+U31+V31+W31+X31)*6</f>
        <v>0</v>
      </c>
      <c r="Z31" s="38">
        <f t="shared" si="3"/>
        <v>0</v>
      </c>
    </row>
    <row r="32" spans="2:26" ht="18" customHeight="1" thickTop="1" thickBot="1" x14ac:dyDescent="0.4">
      <c r="B32" s="43">
        <v>1106</v>
      </c>
      <c r="C32" s="99" t="s">
        <v>95</v>
      </c>
      <c r="D32" s="101"/>
      <c r="E32" s="44" t="s">
        <v>51</v>
      </c>
      <c r="F32" s="44">
        <v>4</v>
      </c>
      <c r="G32" s="45">
        <v>180</v>
      </c>
      <c r="H32" s="146"/>
      <c r="I32" s="256"/>
      <c r="J32" s="147"/>
      <c r="K32" s="148"/>
      <c r="L32" s="149"/>
      <c r="M32" s="150"/>
      <c r="N32" s="151"/>
      <c r="O32" s="198"/>
      <c r="P32" s="199"/>
      <c r="Q32" s="152"/>
      <c r="R32" s="153"/>
      <c r="S32" s="154"/>
      <c r="T32" s="217"/>
      <c r="U32" s="201"/>
      <c r="V32" s="202"/>
      <c r="W32" s="203"/>
      <c r="X32" s="204"/>
      <c r="Y32" s="49">
        <f>(H32+I32+J32+K32+M32+L32+N32+O32+P32+Q32+R32+S32+T32+U32+V32+W32+X32)*4</f>
        <v>0</v>
      </c>
      <c r="Z32" s="38">
        <f t="shared" si="3"/>
        <v>0</v>
      </c>
    </row>
    <row r="33" spans="2:26" ht="18" customHeight="1" thickTop="1" thickBot="1" x14ac:dyDescent="0.4">
      <c r="B33" s="39">
        <v>1107</v>
      </c>
      <c r="C33" s="106" t="s">
        <v>96</v>
      </c>
      <c r="D33" s="111"/>
      <c r="E33" s="41" t="s">
        <v>52</v>
      </c>
      <c r="F33" s="41">
        <v>2</v>
      </c>
      <c r="G33" s="42">
        <v>180</v>
      </c>
      <c r="H33" s="137"/>
      <c r="I33" s="255"/>
      <c r="J33" s="138"/>
      <c r="K33" s="139"/>
      <c r="L33" s="140"/>
      <c r="M33" s="141"/>
      <c r="N33" s="142"/>
      <c r="O33" s="191"/>
      <c r="P33" s="192"/>
      <c r="Q33" s="143"/>
      <c r="R33" s="144"/>
      <c r="S33" s="145"/>
      <c r="T33" s="218"/>
      <c r="U33" s="194"/>
      <c r="V33" s="195"/>
      <c r="W33" s="196"/>
      <c r="X33" s="197"/>
      <c r="Y33" s="49">
        <f>(H33+I33+J33+K33+M33+L33+N33+O33+P33+Q33+R33+S33+T33+U33+V33+W33+X33)*2</f>
        <v>0</v>
      </c>
      <c r="Z33" s="38">
        <f t="shared" si="3"/>
        <v>0</v>
      </c>
    </row>
    <row r="34" spans="2:26" ht="18" customHeight="1" thickTop="1" thickBot="1" x14ac:dyDescent="0.4">
      <c r="B34" s="50">
        <v>1108</v>
      </c>
      <c r="C34" s="104" t="s">
        <v>135</v>
      </c>
      <c r="D34" s="110"/>
      <c r="E34" s="40" t="s">
        <v>48</v>
      </c>
      <c r="F34" s="40">
        <v>12</v>
      </c>
      <c r="G34" s="57">
        <v>60</v>
      </c>
      <c r="H34" s="166"/>
      <c r="I34" s="257"/>
      <c r="J34" s="157"/>
      <c r="K34" s="158"/>
      <c r="L34" s="159"/>
      <c r="M34" s="160"/>
      <c r="N34" s="161"/>
      <c r="O34" s="205"/>
      <c r="P34" s="206"/>
      <c r="Q34" s="162"/>
      <c r="R34" s="163"/>
      <c r="S34" s="164"/>
      <c r="T34" s="216"/>
      <c r="U34" s="208"/>
      <c r="V34" s="209"/>
      <c r="W34" s="210"/>
      <c r="X34" s="214"/>
      <c r="Y34" s="49">
        <f t="shared" ref="Y34:Y37" si="5">(H34+I34+J34+K34+M34+L34+N34+O34+P34+Q34+R34+S34+T34+U34+V34+W34+X34)*12</f>
        <v>0</v>
      </c>
      <c r="Z34" s="38">
        <f t="shared" si="3"/>
        <v>0</v>
      </c>
    </row>
    <row r="35" spans="2:26" ht="18" customHeight="1" thickTop="1" thickBot="1" x14ac:dyDescent="0.4">
      <c r="B35" s="43">
        <v>1109</v>
      </c>
      <c r="C35" s="105" t="s">
        <v>134</v>
      </c>
      <c r="D35" s="101"/>
      <c r="E35" s="44" t="s">
        <v>48</v>
      </c>
      <c r="F35" s="44">
        <v>12</v>
      </c>
      <c r="G35" s="45">
        <v>60</v>
      </c>
      <c r="H35" s="146"/>
      <c r="I35" s="256"/>
      <c r="J35" s="147"/>
      <c r="K35" s="148"/>
      <c r="L35" s="149"/>
      <c r="M35" s="150"/>
      <c r="N35" s="151"/>
      <c r="O35" s="198"/>
      <c r="P35" s="199"/>
      <c r="Q35" s="152"/>
      <c r="R35" s="153"/>
      <c r="S35" s="154"/>
      <c r="T35" s="217"/>
      <c r="U35" s="201"/>
      <c r="V35" s="202"/>
      <c r="W35" s="203"/>
      <c r="X35" s="204"/>
      <c r="Y35" s="49">
        <f t="shared" si="5"/>
        <v>0</v>
      </c>
      <c r="Z35" s="38">
        <f t="shared" si="3"/>
        <v>0</v>
      </c>
    </row>
    <row r="36" spans="2:26" ht="18" customHeight="1" thickTop="1" thickBot="1" x14ac:dyDescent="0.4">
      <c r="B36" s="39">
        <v>1110</v>
      </c>
      <c r="C36" s="106" t="s">
        <v>133</v>
      </c>
      <c r="D36" s="111"/>
      <c r="E36" s="41" t="s">
        <v>48</v>
      </c>
      <c r="F36" s="41">
        <v>10</v>
      </c>
      <c r="G36" s="42">
        <v>80</v>
      </c>
      <c r="H36" s="137"/>
      <c r="I36" s="255"/>
      <c r="J36" s="138"/>
      <c r="K36" s="139"/>
      <c r="L36" s="140"/>
      <c r="M36" s="141"/>
      <c r="N36" s="142"/>
      <c r="O36" s="191"/>
      <c r="P36" s="192"/>
      <c r="Q36" s="143"/>
      <c r="R36" s="144"/>
      <c r="S36" s="145"/>
      <c r="T36" s="218"/>
      <c r="U36" s="194"/>
      <c r="V36" s="195"/>
      <c r="W36" s="196"/>
      <c r="X36" s="197"/>
      <c r="Y36" s="49">
        <f>(H36+I36+J36+K36+M36+L36+N36+O36+P36+Q36+R36+S36+T36+U36+V36+W36+X36)*10</f>
        <v>0</v>
      </c>
      <c r="Z36" s="38">
        <f t="shared" si="3"/>
        <v>0</v>
      </c>
    </row>
    <row r="37" spans="2:26" ht="18" customHeight="1" thickTop="1" thickBot="1" x14ac:dyDescent="0.4">
      <c r="B37" s="39">
        <v>1111</v>
      </c>
      <c r="C37" s="107" t="s">
        <v>132</v>
      </c>
      <c r="D37" s="110"/>
      <c r="E37" s="40" t="s">
        <v>53</v>
      </c>
      <c r="F37" s="40">
        <v>12</v>
      </c>
      <c r="G37" s="57">
        <v>110</v>
      </c>
      <c r="H37" s="166"/>
      <c r="I37" s="257"/>
      <c r="J37" s="157"/>
      <c r="K37" s="158"/>
      <c r="L37" s="159"/>
      <c r="M37" s="160"/>
      <c r="N37" s="161"/>
      <c r="O37" s="205"/>
      <c r="P37" s="206"/>
      <c r="Q37" s="162"/>
      <c r="R37" s="163"/>
      <c r="S37" s="164"/>
      <c r="T37" s="216"/>
      <c r="U37" s="208"/>
      <c r="V37" s="209"/>
      <c r="W37" s="210"/>
      <c r="X37" s="214"/>
      <c r="Y37" s="49">
        <f t="shared" si="5"/>
        <v>0</v>
      </c>
      <c r="Z37" s="38">
        <f t="shared" si="3"/>
        <v>0</v>
      </c>
    </row>
    <row r="38" spans="2:26" ht="18" customHeight="1" thickTop="1" thickBot="1" x14ac:dyDescent="0.4">
      <c r="B38" s="43">
        <v>1112</v>
      </c>
      <c r="C38" s="105" t="s">
        <v>131</v>
      </c>
      <c r="D38" s="101"/>
      <c r="E38" s="44" t="s">
        <v>49</v>
      </c>
      <c r="F38" s="44">
        <v>20</v>
      </c>
      <c r="G38" s="45">
        <v>150</v>
      </c>
      <c r="H38" s="146"/>
      <c r="I38" s="256"/>
      <c r="J38" s="147"/>
      <c r="K38" s="148"/>
      <c r="L38" s="149"/>
      <c r="M38" s="150"/>
      <c r="N38" s="151"/>
      <c r="O38" s="198"/>
      <c r="P38" s="199"/>
      <c r="Q38" s="152"/>
      <c r="R38" s="153"/>
      <c r="S38" s="154"/>
      <c r="T38" s="217"/>
      <c r="U38" s="201"/>
      <c r="V38" s="202"/>
      <c r="W38" s="203"/>
      <c r="X38" s="204"/>
      <c r="Y38" s="49">
        <f t="shared" ref="Y38" si="6">(H38+I38+J38+K38+M38+L38+N38+O38+P38+Q38+R38+S38+T38+U38+V38+W38+X38)*20</f>
        <v>0</v>
      </c>
      <c r="Z38" s="38">
        <f t="shared" si="3"/>
        <v>0</v>
      </c>
    </row>
    <row r="39" spans="2:26" ht="18" customHeight="1" thickTop="1" thickBot="1" x14ac:dyDescent="0.4">
      <c r="B39" s="39">
        <v>1113</v>
      </c>
      <c r="C39" s="106" t="s">
        <v>130</v>
      </c>
      <c r="D39" s="111"/>
      <c r="E39" s="41" t="s">
        <v>49</v>
      </c>
      <c r="F39" s="41">
        <v>4</v>
      </c>
      <c r="G39" s="42">
        <v>70</v>
      </c>
      <c r="H39" s="137"/>
      <c r="I39" s="255"/>
      <c r="J39" s="138"/>
      <c r="K39" s="139"/>
      <c r="L39" s="140"/>
      <c r="M39" s="141"/>
      <c r="N39" s="142"/>
      <c r="O39" s="191"/>
      <c r="P39" s="192"/>
      <c r="Q39" s="143"/>
      <c r="R39" s="144"/>
      <c r="S39" s="145"/>
      <c r="T39" s="218"/>
      <c r="U39" s="194"/>
      <c r="V39" s="195"/>
      <c r="W39" s="196"/>
      <c r="X39" s="197"/>
      <c r="Y39" s="49">
        <f>(H39+I39+J39+K39+M39+L39+N39+O39+P39+Q39+R39+S39+T39+U39+V39+W39+X39)*4</f>
        <v>0</v>
      </c>
      <c r="Z39" s="38">
        <f t="shared" si="3"/>
        <v>0</v>
      </c>
    </row>
    <row r="40" spans="2:26" ht="18" customHeight="1" thickTop="1" thickBot="1" x14ac:dyDescent="0.4">
      <c r="B40" s="50">
        <v>1114</v>
      </c>
      <c r="C40" s="107" t="s">
        <v>138</v>
      </c>
      <c r="D40" s="110"/>
      <c r="E40" s="95" t="s">
        <v>49</v>
      </c>
      <c r="F40" s="40">
        <v>10</v>
      </c>
      <c r="G40" s="57">
        <v>150</v>
      </c>
      <c r="H40" s="166"/>
      <c r="I40" s="257"/>
      <c r="J40" s="157"/>
      <c r="K40" s="158"/>
      <c r="L40" s="159"/>
      <c r="M40" s="160"/>
      <c r="N40" s="161"/>
      <c r="O40" s="205"/>
      <c r="P40" s="206"/>
      <c r="Q40" s="162"/>
      <c r="R40" s="163"/>
      <c r="S40" s="164"/>
      <c r="T40" s="216"/>
      <c r="U40" s="208"/>
      <c r="V40" s="209"/>
      <c r="W40" s="210"/>
      <c r="X40" s="214"/>
      <c r="Y40" s="49">
        <f>(H40+I40+J40+K40+M40+L40+N40+O40+P40+Q40+R40+S40+T40+U40+V40+W40+X40)*10</f>
        <v>0</v>
      </c>
      <c r="Z40" s="38">
        <f t="shared" si="3"/>
        <v>0</v>
      </c>
    </row>
    <row r="41" spans="2:26" ht="18" customHeight="1" thickTop="1" thickBot="1" x14ac:dyDescent="0.4">
      <c r="B41" s="43">
        <v>1115</v>
      </c>
      <c r="C41" s="105" t="s">
        <v>139</v>
      </c>
      <c r="D41" s="101"/>
      <c r="E41" s="44" t="s">
        <v>50</v>
      </c>
      <c r="F41" s="44">
        <v>8</v>
      </c>
      <c r="G41" s="45">
        <v>160</v>
      </c>
      <c r="H41" s="146"/>
      <c r="I41" s="256"/>
      <c r="J41" s="147"/>
      <c r="K41" s="148"/>
      <c r="L41" s="149"/>
      <c r="M41" s="150"/>
      <c r="N41" s="151"/>
      <c r="O41" s="198"/>
      <c r="P41" s="199"/>
      <c r="Q41" s="152"/>
      <c r="R41" s="153"/>
      <c r="S41" s="154"/>
      <c r="T41" s="217"/>
      <c r="U41" s="201"/>
      <c r="V41" s="202"/>
      <c r="W41" s="203"/>
      <c r="X41" s="204"/>
      <c r="Y41" s="49">
        <f>(H41+I41+J41+K41+M41+L41+N41+O41+P41+Q41+R41+S41+T41+U41+V41+W41+X41)*8</f>
        <v>0</v>
      </c>
      <c r="Z41" s="38">
        <f t="shared" si="3"/>
        <v>0</v>
      </c>
    </row>
    <row r="42" spans="2:26" ht="18" customHeight="1" thickTop="1" thickBot="1" x14ac:dyDescent="0.4">
      <c r="B42" s="39">
        <v>1116</v>
      </c>
      <c r="C42" s="103" t="s">
        <v>140</v>
      </c>
      <c r="D42" s="111"/>
      <c r="E42" s="41" t="s">
        <v>50</v>
      </c>
      <c r="F42" s="41">
        <v>6</v>
      </c>
      <c r="G42" s="42">
        <v>130</v>
      </c>
      <c r="H42" s="137"/>
      <c r="I42" s="255"/>
      <c r="J42" s="138"/>
      <c r="K42" s="139"/>
      <c r="L42" s="140"/>
      <c r="M42" s="141"/>
      <c r="N42" s="142"/>
      <c r="O42" s="191"/>
      <c r="P42" s="192"/>
      <c r="Q42" s="143"/>
      <c r="R42" s="144"/>
      <c r="S42" s="145"/>
      <c r="T42" s="218"/>
      <c r="U42" s="194"/>
      <c r="V42" s="195"/>
      <c r="W42" s="196"/>
      <c r="X42" s="197"/>
      <c r="Y42" s="49">
        <f t="shared" ref="Y42:Y43" si="7">(H42+I42+J42+K42+M42+L42+N42+O42+P42+Q42+R42+S42+T42+U42+V42+W42+X42)*6</f>
        <v>0</v>
      </c>
      <c r="Z42" s="38">
        <f t="shared" si="3"/>
        <v>0</v>
      </c>
    </row>
    <row r="43" spans="2:26" ht="18" customHeight="1" thickTop="1" thickBot="1" x14ac:dyDescent="0.4">
      <c r="B43" s="39">
        <v>1117</v>
      </c>
      <c r="C43" s="104" t="s">
        <v>141</v>
      </c>
      <c r="D43" s="110"/>
      <c r="E43" s="40" t="s">
        <v>50</v>
      </c>
      <c r="F43" s="40">
        <v>6</v>
      </c>
      <c r="G43" s="51">
        <v>150</v>
      </c>
      <c r="H43" s="166"/>
      <c r="I43" s="257"/>
      <c r="J43" s="157"/>
      <c r="K43" s="158"/>
      <c r="L43" s="159"/>
      <c r="M43" s="160"/>
      <c r="N43" s="161"/>
      <c r="O43" s="205"/>
      <c r="P43" s="206"/>
      <c r="Q43" s="162"/>
      <c r="R43" s="163"/>
      <c r="S43" s="164"/>
      <c r="T43" s="216"/>
      <c r="U43" s="208"/>
      <c r="V43" s="209"/>
      <c r="W43" s="210"/>
      <c r="X43" s="214"/>
      <c r="Y43" s="49">
        <f t="shared" si="7"/>
        <v>0</v>
      </c>
      <c r="Z43" s="38">
        <f t="shared" si="3"/>
        <v>0</v>
      </c>
    </row>
    <row r="44" spans="2:26" ht="18" customHeight="1" thickTop="1" thickBot="1" x14ac:dyDescent="0.4">
      <c r="B44" s="43">
        <v>1118</v>
      </c>
      <c r="C44" s="99" t="s">
        <v>97</v>
      </c>
      <c r="D44" s="101"/>
      <c r="E44" s="44" t="s">
        <v>54</v>
      </c>
      <c r="F44" s="44">
        <v>4</v>
      </c>
      <c r="G44" s="45">
        <v>200</v>
      </c>
      <c r="H44" s="146"/>
      <c r="I44" s="256"/>
      <c r="J44" s="147"/>
      <c r="K44" s="148"/>
      <c r="L44" s="149"/>
      <c r="M44" s="150"/>
      <c r="N44" s="151"/>
      <c r="O44" s="198"/>
      <c r="P44" s="199"/>
      <c r="Q44" s="152"/>
      <c r="R44" s="153"/>
      <c r="S44" s="154"/>
      <c r="T44" s="217"/>
      <c r="U44" s="201"/>
      <c r="V44" s="202"/>
      <c r="W44" s="203"/>
      <c r="X44" s="204"/>
      <c r="Y44" s="49">
        <f>(H44+I44+J44+K44+M44+L44+N44+O44+P44+Q44+R44+S44+T44+U44+V44+W44+X44)*4</f>
        <v>0</v>
      </c>
      <c r="Z44" s="38">
        <f t="shared" si="3"/>
        <v>0</v>
      </c>
    </row>
    <row r="45" spans="2:26" ht="18" customHeight="1" thickTop="1" thickBot="1" x14ac:dyDescent="0.4">
      <c r="B45" s="39">
        <v>1119</v>
      </c>
      <c r="C45" s="103" t="s">
        <v>142</v>
      </c>
      <c r="D45" s="111"/>
      <c r="E45" s="41" t="s">
        <v>51</v>
      </c>
      <c r="F45" s="41">
        <v>4</v>
      </c>
      <c r="G45" s="42">
        <v>150</v>
      </c>
      <c r="H45" s="137"/>
      <c r="I45" s="255"/>
      <c r="J45" s="138"/>
      <c r="K45" s="139"/>
      <c r="L45" s="140"/>
      <c r="M45" s="141"/>
      <c r="N45" s="142"/>
      <c r="O45" s="191"/>
      <c r="P45" s="192"/>
      <c r="Q45" s="143"/>
      <c r="R45" s="144"/>
      <c r="S45" s="145"/>
      <c r="T45" s="218"/>
      <c r="U45" s="194"/>
      <c r="V45" s="195"/>
      <c r="W45" s="196"/>
      <c r="X45" s="197"/>
      <c r="Y45" s="49">
        <f>(H45+I45+J45+K45+M45+L45+N45+O45+P45+Q45+R45+S45+T45+U45+V45+W45+X45)*4</f>
        <v>0</v>
      </c>
      <c r="Z45" s="38">
        <f t="shared" si="3"/>
        <v>0</v>
      </c>
    </row>
    <row r="46" spans="2:26" ht="18" customHeight="1" thickTop="1" thickBot="1" x14ac:dyDescent="0.4">
      <c r="B46" s="50">
        <v>1120</v>
      </c>
      <c r="C46" s="104" t="s">
        <v>129</v>
      </c>
      <c r="D46" s="110"/>
      <c r="E46" s="40" t="s">
        <v>52</v>
      </c>
      <c r="F46" s="40">
        <v>2</v>
      </c>
      <c r="G46" s="51">
        <v>150</v>
      </c>
      <c r="H46" s="166"/>
      <c r="I46" s="257"/>
      <c r="J46" s="157"/>
      <c r="K46" s="158"/>
      <c r="L46" s="159"/>
      <c r="M46" s="160"/>
      <c r="N46" s="161"/>
      <c r="O46" s="205"/>
      <c r="P46" s="206"/>
      <c r="Q46" s="162"/>
      <c r="R46" s="163"/>
      <c r="S46" s="164"/>
      <c r="T46" s="216"/>
      <c r="U46" s="208"/>
      <c r="V46" s="209"/>
      <c r="W46" s="210"/>
      <c r="X46" s="214"/>
      <c r="Y46" s="49">
        <f t="shared" ref="Y46:Y47" si="8">(H46+I46+J46+K46+M46+L46+N46+O46+P46+Q46+R46+S46+T46+U46+V46+W46+X46)*2</f>
        <v>0</v>
      </c>
      <c r="Z46" s="38">
        <f t="shared" si="3"/>
        <v>0</v>
      </c>
    </row>
    <row r="47" spans="2:26" ht="18" customHeight="1" thickTop="1" thickBot="1" x14ac:dyDescent="0.4">
      <c r="B47" s="43">
        <v>1121</v>
      </c>
      <c r="C47" s="105" t="s">
        <v>128</v>
      </c>
      <c r="D47" s="101"/>
      <c r="E47" s="44" t="s">
        <v>52</v>
      </c>
      <c r="F47" s="44">
        <v>2</v>
      </c>
      <c r="G47" s="45">
        <v>150</v>
      </c>
      <c r="H47" s="146"/>
      <c r="I47" s="256"/>
      <c r="J47" s="147"/>
      <c r="K47" s="148"/>
      <c r="L47" s="149"/>
      <c r="M47" s="150"/>
      <c r="N47" s="151"/>
      <c r="O47" s="198"/>
      <c r="P47" s="199"/>
      <c r="Q47" s="152"/>
      <c r="R47" s="153"/>
      <c r="S47" s="154"/>
      <c r="T47" s="217"/>
      <c r="U47" s="201"/>
      <c r="V47" s="202"/>
      <c r="W47" s="203"/>
      <c r="X47" s="204"/>
      <c r="Y47" s="47">
        <f t="shared" si="8"/>
        <v>0</v>
      </c>
      <c r="Z47" s="38">
        <f t="shared" si="3"/>
        <v>0</v>
      </c>
    </row>
    <row r="48" spans="2:26" ht="18" customHeight="1" thickTop="1" thickBot="1" x14ac:dyDescent="0.4">
      <c r="B48" s="58">
        <v>1122</v>
      </c>
      <c r="C48" s="108" t="s">
        <v>60</v>
      </c>
      <c r="D48" s="112"/>
      <c r="E48" s="59" t="s">
        <v>56</v>
      </c>
      <c r="F48" s="59">
        <f>SUM(F27:F47)</f>
        <v>184</v>
      </c>
      <c r="G48" s="60">
        <v>2550</v>
      </c>
      <c r="H48" s="167"/>
      <c r="I48" s="322"/>
      <c r="J48" s="168"/>
      <c r="K48" s="169"/>
      <c r="L48" s="170"/>
      <c r="M48" s="171"/>
      <c r="N48" s="172"/>
      <c r="O48" s="219"/>
      <c r="P48" s="220"/>
      <c r="Q48" s="173"/>
      <c r="R48" s="174"/>
      <c r="S48" s="175"/>
      <c r="T48" s="221"/>
      <c r="U48" s="222"/>
      <c r="V48" s="223"/>
      <c r="W48" s="224"/>
      <c r="X48" s="170"/>
      <c r="Y48" s="61">
        <f>(H48+I48+J48+K48+M48+L48+N48+O48+P48+Q48+R48+S48+T48+U48+V48+W48+X48)*184</f>
        <v>0</v>
      </c>
      <c r="Z48" s="38">
        <f t="shared" si="3"/>
        <v>0</v>
      </c>
    </row>
    <row r="49" spans="2:26" ht="7.95" customHeight="1" thickTop="1" thickBot="1" x14ac:dyDescent="0.4">
      <c r="B49" s="510"/>
      <c r="C49" s="510"/>
      <c r="D49" s="511"/>
      <c r="E49" s="510"/>
      <c r="F49" s="510"/>
      <c r="G49" s="512"/>
      <c r="H49" s="513"/>
      <c r="I49" s="514"/>
      <c r="J49" s="515"/>
      <c r="K49" s="516"/>
      <c r="L49" s="517"/>
      <c r="M49" s="518"/>
      <c r="N49" s="519"/>
      <c r="O49" s="520"/>
      <c r="P49" s="521"/>
      <c r="Q49" s="522"/>
      <c r="R49" s="523"/>
      <c r="S49" s="524"/>
      <c r="T49" s="525"/>
      <c r="U49" s="526"/>
      <c r="V49" s="527"/>
      <c r="W49" s="528"/>
      <c r="X49" s="517"/>
      <c r="Y49" s="529"/>
      <c r="Z49" s="530"/>
    </row>
    <row r="50" spans="2:26" ht="42.75" customHeight="1" thickTop="1" thickBot="1" x14ac:dyDescent="0.4">
      <c r="B50" s="722" t="s">
        <v>61</v>
      </c>
      <c r="C50" s="698"/>
      <c r="D50" s="698"/>
      <c r="E50" s="698"/>
      <c r="F50" s="698"/>
      <c r="G50" s="698"/>
      <c r="H50" s="708"/>
      <c r="I50" s="698"/>
      <c r="J50" s="698"/>
      <c r="K50" s="698"/>
      <c r="L50" s="698"/>
      <c r="M50" s="698"/>
      <c r="N50" s="698"/>
      <c r="O50" s="698"/>
      <c r="P50" s="698"/>
      <c r="Q50" s="698"/>
      <c r="R50" s="698"/>
      <c r="S50" s="698"/>
      <c r="T50" s="698"/>
      <c r="U50" s="698"/>
      <c r="V50" s="698"/>
      <c r="W50" s="698"/>
      <c r="X50" s="698"/>
      <c r="Y50" s="531"/>
      <c r="Z50" s="532"/>
    </row>
    <row r="51" spans="2:26" ht="18" customHeight="1" thickTop="1" thickBot="1" x14ac:dyDescent="0.4">
      <c r="B51" s="43">
        <v>1201</v>
      </c>
      <c r="C51" s="99" t="s">
        <v>143</v>
      </c>
      <c r="D51" s="101"/>
      <c r="E51" s="96" t="s">
        <v>47</v>
      </c>
      <c r="F51" s="44">
        <v>16</v>
      </c>
      <c r="G51" s="45">
        <v>75</v>
      </c>
      <c r="H51" s="146"/>
      <c r="I51" s="256"/>
      <c r="J51" s="147"/>
      <c r="K51" s="148"/>
      <c r="L51" s="149"/>
      <c r="M51" s="150"/>
      <c r="N51" s="151"/>
      <c r="O51" s="198"/>
      <c r="P51" s="199"/>
      <c r="Q51" s="152"/>
      <c r="R51" s="153"/>
      <c r="S51" s="154"/>
      <c r="T51" s="217"/>
      <c r="U51" s="201"/>
      <c r="V51" s="202"/>
      <c r="W51" s="203"/>
      <c r="X51" s="204"/>
      <c r="Y51" s="47">
        <f>(H51+I51+J51+K51+M51+L51+N51+O51+P51+Q51+R51+S51+T51+U51+V51+W51+X51)*16</f>
        <v>0</v>
      </c>
      <c r="Z51" s="38">
        <f>(H51+I51+J51+K51+L51+M51+N51+O51+P51+Q51+R51+S51+T51)*G51+(U51+V51+W51+X51)*(G51*1.05)</f>
        <v>0</v>
      </c>
    </row>
    <row r="52" spans="2:26" ht="18" customHeight="1" thickTop="1" thickBot="1" x14ac:dyDescent="0.4">
      <c r="B52" s="62">
        <v>1202</v>
      </c>
      <c r="C52" s="100" t="s">
        <v>144</v>
      </c>
      <c r="D52" s="102"/>
      <c r="E52" s="98" t="s">
        <v>48</v>
      </c>
      <c r="F52" s="63">
        <v>10</v>
      </c>
      <c r="G52" s="64">
        <v>85</v>
      </c>
      <c r="H52" s="225"/>
      <c r="I52" s="323"/>
      <c r="J52" s="176"/>
      <c r="K52" s="177"/>
      <c r="L52" s="178"/>
      <c r="M52" s="179"/>
      <c r="N52" s="180"/>
      <c r="O52" s="226"/>
      <c r="P52" s="227"/>
      <c r="Q52" s="181"/>
      <c r="R52" s="182"/>
      <c r="S52" s="183"/>
      <c r="T52" s="228"/>
      <c r="U52" s="229"/>
      <c r="V52" s="230"/>
      <c r="W52" s="231"/>
      <c r="X52" s="232"/>
      <c r="Y52" s="61">
        <f>(H52+I52+J52+K52+M52+L52+N52+O52+P52+Q52+R52+S52+T52+U52+V52+W52+X52)*10</f>
        <v>0</v>
      </c>
      <c r="Z52" s="65">
        <f>(H52+I52+J52+K52+L52+M52+N52+O52+P52+Q52+R52+S52+T52)*G52+(U52+V52+W52+X52)*(G52*1.05)</f>
        <v>0</v>
      </c>
    </row>
    <row r="53" spans="2:26" ht="7.95" customHeight="1" thickTop="1" thickBot="1" x14ac:dyDescent="0.4">
      <c r="B53" s="510"/>
      <c r="C53" s="533"/>
      <c r="D53" s="511"/>
      <c r="E53" s="533"/>
      <c r="F53" s="510"/>
      <c r="G53" s="512"/>
      <c r="H53" s="513"/>
      <c r="I53" s="514"/>
      <c r="J53" s="515"/>
      <c r="K53" s="516"/>
      <c r="L53" s="517"/>
      <c r="M53" s="518"/>
      <c r="N53" s="519"/>
      <c r="O53" s="520"/>
      <c r="P53" s="521"/>
      <c r="Q53" s="522"/>
      <c r="R53" s="523"/>
      <c r="S53" s="524"/>
      <c r="T53" s="525"/>
      <c r="U53" s="526"/>
      <c r="V53" s="527"/>
      <c r="W53" s="528"/>
      <c r="X53" s="517"/>
      <c r="Y53" s="529"/>
      <c r="Z53" s="530"/>
    </row>
    <row r="54" spans="2:26" ht="42.75" customHeight="1" thickTop="1" thickBot="1" x14ac:dyDescent="0.4">
      <c r="B54" s="722" t="s">
        <v>145</v>
      </c>
      <c r="C54" s="698"/>
      <c r="D54" s="698"/>
      <c r="E54" s="698"/>
      <c r="F54" s="698"/>
      <c r="G54" s="698"/>
      <c r="H54" s="708"/>
      <c r="I54" s="698"/>
      <c r="J54" s="698"/>
      <c r="K54" s="698"/>
      <c r="L54" s="698"/>
      <c r="M54" s="698"/>
      <c r="N54" s="698"/>
      <c r="O54" s="698"/>
      <c r="P54" s="698"/>
      <c r="Q54" s="698"/>
      <c r="R54" s="698"/>
      <c r="S54" s="698"/>
      <c r="T54" s="698"/>
      <c r="U54" s="698"/>
      <c r="V54" s="698"/>
      <c r="W54" s="698"/>
      <c r="X54" s="698"/>
      <c r="Y54" s="531"/>
      <c r="Z54" s="532"/>
    </row>
    <row r="55" spans="2:26" s="7" customFormat="1" ht="18" customHeight="1" thickTop="1" thickBot="1" x14ac:dyDescent="0.4">
      <c r="B55" s="39">
        <v>1203</v>
      </c>
      <c r="C55" s="106" t="s">
        <v>158</v>
      </c>
      <c r="D55" s="625" t="s">
        <v>177</v>
      </c>
      <c r="E55" s="41" t="s">
        <v>49</v>
      </c>
      <c r="F55" s="41">
        <v>6</v>
      </c>
      <c r="G55" s="42">
        <v>240</v>
      </c>
      <c r="H55" s="137"/>
      <c r="I55" s="255"/>
      <c r="J55" s="138"/>
      <c r="K55" s="139"/>
      <c r="L55" s="140"/>
      <c r="M55" s="141"/>
      <c r="N55" s="534"/>
      <c r="O55" s="535"/>
      <c r="P55" s="536"/>
      <c r="Q55" s="537"/>
      <c r="R55" s="144"/>
      <c r="S55" s="546"/>
      <c r="T55" s="547"/>
      <c r="U55" s="548"/>
      <c r="V55" s="549"/>
      <c r="W55" s="550"/>
      <c r="X55" s="551"/>
      <c r="Y55" s="49">
        <f>(H55+I55+J55+K55+M55+L55+N55+O55+P55+Q55+R55+S55+T55+U55+V55+W55+X55)*6</f>
        <v>0</v>
      </c>
      <c r="Z55" s="38">
        <f t="shared" ref="Z55:Z66" si="9">(H55+I55+J55+K55+L55+M55+N55+O55+P55+Q55+R55+S55+T55)*G55+(U55+V55+W55+X55)*(G55*1.05)</f>
        <v>0</v>
      </c>
    </row>
    <row r="56" spans="2:26" s="7" customFormat="1" ht="18" customHeight="1" thickTop="1" thickBot="1" x14ac:dyDescent="0.4">
      <c r="B56" s="39">
        <v>1204</v>
      </c>
      <c r="C56" s="106" t="s">
        <v>159</v>
      </c>
      <c r="D56" s="626" t="s">
        <v>177</v>
      </c>
      <c r="E56" s="95" t="s">
        <v>50</v>
      </c>
      <c r="F56" s="40">
        <v>6</v>
      </c>
      <c r="G56" s="57">
        <v>300</v>
      </c>
      <c r="H56" s="166"/>
      <c r="I56" s="257"/>
      <c r="J56" s="157"/>
      <c r="K56" s="158"/>
      <c r="L56" s="159"/>
      <c r="M56" s="160"/>
      <c r="N56" s="538"/>
      <c r="O56" s="539"/>
      <c r="P56" s="540"/>
      <c r="Q56" s="541"/>
      <c r="R56" s="163"/>
      <c r="S56" s="552"/>
      <c r="T56" s="553"/>
      <c r="U56" s="554"/>
      <c r="V56" s="555"/>
      <c r="W56" s="556"/>
      <c r="X56" s="557"/>
      <c r="Y56" s="49">
        <f>(H56+I56+J56+K56+M56+L56+N56+O56+P56+Q56+R56+S56+T56+U56+V56+W56+X56)*6</f>
        <v>0</v>
      </c>
      <c r="Z56" s="38">
        <f t="shared" si="9"/>
        <v>0</v>
      </c>
    </row>
    <row r="57" spans="2:26" s="7" customFormat="1" ht="18" customHeight="1" thickTop="1" thickBot="1" x14ac:dyDescent="0.4">
      <c r="B57" s="241">
        <v>1205</v>
      </c>
      <c r="C57" s="242" t="s">
        <v>160</v>
      </c>
      <c r="D57" s="627" t="s">
        <v>177</v>
      </c>
      <c r="E57" s="96" t="s">
        <v>51</v>
      </c>
      <c r="F57" s="44">
        <v>4</v>
      </c>
      <c r="G57" s="45">
        <v>330</v>
      </c>
      <c r="H57" s="146"/>
      <c r="I57" s="256"/>
      <c r="J57" s="147"/>
      <c r="K57" s="148"/>
      <c r="L57" s="149"/>
      <c r="M57" s="150"/>
      <c r="N57" s="542"/>
      <c r="O57" s="543"/>
      <c r="P57" s="544"/>
      <c r="Q57" s="545"/>
      <c r="R57" s="153"/>
      <c r="S57" s="558"/>
      <c r="T57" s="559"/>
      <c r="U57" s="560"/>
      <c r="V57" s="561"/>
      <c r="W57" s="562"/>
      <c r="X57" s="563"/>
      <c r="Y57" s="49">
        <f>(H57+I57+J57+K57+M57+L57+N57+O57+P57+Q57+R57+S57+T57+U57+V57+W57+X57)*4</f>
        <v>0</v>
      </c>
      <c r="Z57" s="38">
        <f t="shared" si="9"/>
        <v>0</v>
      </c>
    </row>
    <row r="58" spans="2:26" s="7" customFormat="1" ht="18" customHeight="1" thickTop="1" thickBot="1" x14ac:dyDescent="0.4">
      <c r="B58" s="240">
        <v>1206</v>
      </c>
      <c r="C58" s="106" t="s">
        <v>161</v>
      </c>
      <c r="D58" s="625" t="s">
        <v>177</v>
      </c>
      <c r="E58" s="97" t="s">
        <v>51</v>
      </c>
      <c r="F58" s="41">
        <v>2</v>
      </c>
      <c r="G58" s="42">
        <v>270</v>
      </c>
      <c r="H58" s="137"/>
      <c r="I58" s="255"/>
      <c r="J58" s="138"/>
      <c r="K58" s="139"/>
      <c r="L58" s="140"/>
      <c r="M58" s="141"/>
      <c r="N58" s="534"/>
      <c r="O58" s="535"/>
      <c r="P58" s="536"/>
      <c r="Q58" s="537"/>
      <c r="R58" s="144"/>
      <c r="S58" s="546"/>
      <c r="T58" s="547"/>
      <c r="U58" s="548"/>
      <c r="V58" s="549"/>
      <c r="W58" s="550"/>
      <c r="X58" s="551"/>
      <c r="Y58" s="49">
        <f>(H58+I58+J58+K58+M58+L58+N58+O58+P58+Q58+R58+S58+T58+U58+V58+W58+X58)*2</f>
        <v>0</v>
      </c>
      <c r="Z58" s="38">
        <f t="shared" si="9"/>
        <v>0</v>
      </c>
    </row>
    <row r="59" spans="2:26" s="7" customFormat="1" ht="18" customHeight="1" thickTop="1" thickBot="1" x14ac:dyDescent="0.4">
      <c r="B59" s="39">
        <v>1207</v>
      </c>
      <c r="C59" s="107" t="s">
        <v>172</v>
      </c>
      <c r="D59" s="626" t="s">
        <v>177</v>
      </c>
      <c r="E59" s="95" t="s">
        <v>48</v>
      </c>
      <c r="F59" s="40">
        <v>8</v>
      </c>
      <c r="G59" s="51">
        <v>90</v>
      </c>
      <c r="H59" s="166"/>
      <c r="I59" s="257"/>
      <c r="J59" s="157"/>
      <c r="K59" s="158"/>
      <c r="L59" s="159"/>
      <c r="M59" s="160"/>
      <c r="N59" s="538"/>
      <c r="O59" s="539"/>
      <c r="P59" s="540"/>
      <c r="Q59" s="541"/>
      <c r="R59" s="163"/>
      <c r="S59" s="552"/>
      <c r="T59" s="553"/>
      <c r="U59" s="554"/>
      <c r="V59" s="555"/>
      <c r="W59" s="556"/>
      <c r="X59" s="557"/>
      <c r="Y59" s="49">
        <f>(H59+I59+J59+K59+M59+L59+N59+O59+P59+Q59+R59+S59+T59+U59+V59+W59+X59)*8</f>
        <v>0</v>
      </c>
      <c r="Z59" s="38">
        <f t="shared" si="9"/>
        <v>0</v>
      </c>
    </row>
    <row r="60" spans="2:26" s="7" customFormat="1" ht="18" customHeight="1" thickTop="1" thickBot="1" x14ac:dyDescent="0.4">
      <c r="B60" s="241">
        <v>1208</v>
      </c>
      <c r="C60" s="99" t="s">
        <v>171</v>
      </c>
      <c r="D60" s="628" t="s">
        <v>177</v>
      </c>
      <c r="E60" s="96" t="s">
        <v>92</v>
      </c>
      <c r="F60" s="44">
        <v>10</v>
      </c>
      <c r="G60" s="45">
        <v>200</v>
      </c>
      <c r="H60" s="146"/>
      <c r="I60" s="256"/>
      <c r="J60" s="147"/>
      <c r="K60" s="148"/>
      <c r="L60" s="149"/>
      <c r="M60" s="150"/>
      <c r="N60" s="542"/>
      <c r="O60" s="543"/>
      <c r="P60" s="544"/>
      <c r="Q60" s="545"/>
      <c r="R60" s="153"/>
      <c r="S60" s="558"/>
      <c r="T60" s="559"/>
      <c r="U60" s="560"/>
      <c r="V60" s="561"/>
      <c r="W60" s="562"/>
      <c r="X60" s="563"/>
      <c r="Y60" s="49">
        <f>(H60+I60+J60+K60+M60+L60+N60+O60+P60+Q60+R60+S60+T60+U60+V60+W60+X60)*10</f>
        <v>0</v>
      </c>
      <c r="Z60" s="38">
        <f t="shared" si="9"/>
        <v>0</v>
      </c>
    </row>
    <row r="61" spans="2:26" s="7" customFormat="1" ht="18" customHeight="1" thickTop="1" thickBot="1" x14ac:dyDescent="0.4">
      <c r="B61" s="39">
        <v>1209</v>
      </c>
      <c r="C61" s="106" t="s">
        <v>170</v>
      </c>
      <c r="D61" s="625" t="s">
        <v>177</v>
      </c>
      <c r="E61" s="97" t="s">
        <v>59</v>
      </c>
      <c r="F61" s="41">
        <v>8</v>
      </c>
      <c r="G61" s="42">
        <v>240</v>
      </c>
      <c r="H61" s="137"/>
      <c r="I61" s="255"/>
      <c r="J61" s="138"/>
      <c r="K61" s="139"/>
      <c r="L61" s="140"/>
      <c r="M61" s="141"/>
      <c r="N61" s="534"/>
      <c r="O61" s="535"/>
      <c r="P61" s="536"/>
      <c r="Q61" s="537"/>
      <c r="R61" s="144"/>
      <c r="S61" s="546"/>
      <c r="T61" s="547"/>
      <c r="U61" s="548"/>
      <c r="V61" s="549"/>
      <c r="W61" s="550"/>
      <c r="X61" s="551"/>
      <c r="Y61" s="49">
        <f>(H61+I61+J61+K61+M61+L61+N61+O61+P61+Q61+R61+S61+T61+U61+V61+W61+X61)*8</f>
        <v>0</v>
      </c>
      <c r="Z61" s="38">
        <f t="shared" si="9"/>
        <v>0</v>
      </c>
    </row>
    <row r="62" spans="2:26" s="7" customFormat="1" ht="18" customHeight="1" thickTop="1" thickBot="1" x14ac:dyDescent="0.4">
      <c r="B62" s="39">
        <v>1210</v>
      </c>
      <c r="C62" s="107" t="s">
        <v>169</v>
      </c>
      <c r="D62" s="626" t="s">
        <v>177</v>
      </c>
      <c r="E62" s="95" t="s">
        <v>50</v>
      </c>
      <c r="F62" s="40">
        <v>5</v>
      </c>
      <c r="G62" s="57">
        <v>220</v>
      </c>
      <c r="H62" s="166"/>
      <c r="I62" s="257"/>
      <c r="J62" s="157"/>
      <c r="K62" s="158"/>
      <c r="L62" s="159"/>
      <c r="M62" s="160"/>
      <c r="N62" s="538"/>
      <c r="O62" s="539"/>
      <c r="P62" s="540"/>
      <c r="Q62" s="541"/>
      <c r="R62" s="163"/>
      <c r="S62" s="552"/>
      <c r="T62" s="553"/>
      <c r="U62" s="554"/>
      <c r="V62" s="555"/>
      <c r="W62" s="556"/>
      <c r="X62" s="557"/>
      <c r="Y62" s="49">
        <f>(H62+I62+J62+K62+M62+L62+N62+O62+P62+Q62+R62+S62+T62+U62+V62+W62+X62)*5</f>
        <v>0</v>
      </c>
      <c r="Z62" s="38">
        <f t="shared" si="9"/>
        <v>0</v>
      </c>
    </row>
    <row r="63" spans="2:26" s="7" customFormat="1" ht="18" customHeight="1" thickTop="1" thickBot="1" x14ac:dyDescent="0.4">
      <c r="B63" s="241">
        <v>1211</v>
      </c>
      <c r="C63" s="242" t="s">
        <v>168</v>
      </c>
      <c r="D63" s="627" t="s">
        <v>177</v>
      </c>
      <c r="E63" s="44" t="s">
        <v>50</v>
      </c>
      <c r="F63" s="44">
        <v>6</v>
      </c>
      <c r="G63" s="45">
        <v>180</v>
      </c>
      <c r="H63" s="146"/>
      <c r="I63" s="256"/>
      <c r="J63" s="147"/>
      <c r="K63" s="148"/>
      <c r="L63" s="149"/>
      <c r="M63" s="150"/>
      <c r="N63" s="542"/>
      <c r="O63" s="543"/>
      <c r="P63" s="544"/>
      <c r="Q63" s="545"/>
      <c r="R63" s="153"/>
      <c r="S63" s="558"/>
      <c r="T63" s="559"/>
      <c r="U63" s="560"/>
      <c r="V63" s="561"/>
      <c r="W63" s="562"/>
      <c r="X63" s="563"/>
      <c r="Y63" s="49">
        <f>(H63+I63+J63+K63+M63+L63+N63+O63+P63+Q63+R63+S63+T63+U63+V63+W63+X63)*6</f>
        <v>0</v>
      </c>
      <c r="Z63" s="38">
        <f t="shared" si="9"/>
        <v>0</v>
      </c>
    </row>
    <row r="64" spans="2:26" s="7" customFormat="1" ht="18" customHeight="1" thickTop="1" thickBot="1" x14ac:dyDescent="0.4">
      <c r="B64" s="39">
        <v>1212</v>
      </c>
      <c r="C64" s="106" t="s">
        <v>164</v>
      </c>
      <c r="D64" s="625" t="s">
        <v>177</v>
      </c>
      <c r="E64" s="41" t="s">
        <v>50</v>
      </c>
      <c r="F64" s="41">
        <v>3</v>
      </c>
      <c r="G64" s="42">
        <v>160</v>
      </c>
      <c r="H64" s="137"/>
      <c r="I64" s="255"/>
      <c r="J64" s="138"/>
      <c r="K64" s="139"/>
      <c r="L64" s="140"/>
      <c r="M64" s="141"/>
      <c r="N64" s="534"/>
      <c r="O64" s="535"/>
      <c r="P64" s="536"/>
      <c r="Q64" s="537"/>
      <c r="R64" s="144"/>
      <c r="S64" s="546"/>
      <c r="T64" s="547"/>
      <c r="U64" s="548"/>
      <c r="V64" s="549"/>
      <c r="W64" s="550"/>
      <c r="X64" s="551"/>
      <c r="Y64" s="49">
        <f>(H64+I64+J64+K64+M64+L64+N64+O64+P64+Q64+R64+S64+T64+U64+V64+W64+X64)*3</f>
        <v>0</v>
      </c>
      <c r="Z64" s="38">
        <f t="shared" si="9"/>
        <v>0</v>
      </c>
    </row>
    <row r="65" spans="2:26" s="7" customFormat="1" ht="18" customHeight="1" thickTop="1" thickBot="1" x14ac:dyDescent="0.4">
      <c r="B65" s="39">
        <v>1213</v>
      </c>
      <c r="C65" s="107" t="s">
        <v>163</v>
      </c>
      <c r="D65" s="626" t="s">
        <v>177</v>
      </c>
      <c r="E65" s="40" t="s">
        <v>50</v>
      </c>
      <c r="F65" s="40">
        <v>3</v>
      </c>
      <c r="G65" s="51">
        <v>160</v>
      </c>
      <c r="H65" s="166"/>
      <c r="I65" s="257"/>
      <c r="J65" s="157"/>
      <c r="K65" s="158"/>
      <c r="L65" s="159"/>
      <c r="M65" s="160"/>
      <c r="N65" s="538"/>
      <c r="O65" s="539"/>
      <c r="P65" s="540"/>
      <c r="Q65" s="541"/>
      <c r="R65" s="163"/>
      <c r="S65" s="552"/>
      <c r="T65" s="553"/>
      <c r="U65" s="554"/>
      <c r="V65" s="555"/>
      <c r="W65" s="556"/>
      <c r="X65" s="557"/>
      <c r="Y65" s="49">
        <f>(H65+I65+J65+K65+M65+L65+N65+O65+P65+Q65+R65+S65+T65+U65+V65+W65+X65)*3</f>
        <v>0</v>
      </c>
      <c r="Z65" s="38">
        <f t="shared" si="9"/>
        <v>0</v>
      </c>
    </row>
    <row r="66" spans="2:26" s="7" customFormat="1" ht="18" customHeight="1" thickTop="1" thickBot="1" x14ac:dyDescent="0.4">
      <c r="B66" s="241">
        <v>1214</v>
      </c>
      <c r="C66" s="99" t="s">
        <v>162</v>
      </c>
      <c r="D66" s="628" t="s">
        <v>177</v>
      </c>
      <c r="E66" s="96" t="s">
        <v>51</v>
      </c>
      <c r="F66" s="44">
        <v>2</v>
      </c>
      <c r="G66" s="45">
        <v>200</v>
      </c>
      <c r="H66" s="146"/>
      <c r="I66" s="256"/>
      <c r="J66" s="147"/>
      <c r="K66" s="148"/>
      <c r="L66" s="149"/>
      <c r="M66" s="150"/>
      <c r="N66" s="542"/>
      <c r="O66" s="543"/>
      <c r="P66" s="544"/>
      <c r="Q66" s="545"/>
      <c r="R66" s="153"/>
      <c r="S66" s="558"/>
      <c r="T66" s="559"/>
      <c r="U66" s="560"/>
      <c r="V66" s="561"/>
      <c r="W66" s="562"/>
      <c r="X66" s="563"/>
      <c r="Y66" s="49">
        <f>(H66+I66+J66+K66+M66+L66+N66+O66+P66+Q66+R66+S66+T66+U66+V66+W66+X66)*2</f>
        <v>0</v>
      </c>
      <c r="Z66" s="38">
        <f t="shared" si="9"/>
        <v>0</v>
      </c>
    </row>
    <row r="67" spans="2:26" s="7" customFormat="1" ht="18" customHeight="1" thickTop="1" thickBot="1" x14ac:dyDescent="0.4">
      <c r="B67" s="39">
        <v>1215</v>
      </c>
      <c r="C67" s="106" t="s">
        <v>165</v>
      </c>
      <c r="D67" s="625" t="s">
        <v>177</v>
      </c>
      <c r="E67" s="97" t="s">
        <v>51</v>
      </c>
      <c r="F67" s="41">
        <v>2</v>
      </c>
      <c r="G67" s="42">
        <v>170</v>
      </c>
      <c r="H67" s="137"/>
      <c r="I67" s="255"/>
      <c r="J67" s="138"/>
      <c r="K67" s="139"/>
      <c r="L67" s="140"/>
      <c r="M67" s="141"/>
      <c r="N67" s="534"/>
      <c r="O67" s="535"/>
      <c r="P67" s="536"/>
      <c r="Q67" s="537"/>
      <c r="R67" s="144"/>
      <c r="S67" s="546"/>
      <c r="T67" s="547"/>
      <c r="U67" s="548"/>
      <c r="V67" s="549"/>
      <c r="W67" s="550"/>
      <c r="X67" s="551"/>
      <c r="Y67" s="49">
        <f>(H67+I67+J67+K67+M67+L67+N67+O67+P67+Q67+R67+S67+T67+U67+V67+W67+X67)*2</f>
        <v>0</v>
      </c>
      <c r="Z67" s="38">
        <f t="shared" ref="Z67:Z69" si="10">(H67+I67+J67+K67+L67+M67+N67+O67+P67+Q67+R67+S67+T67)*G67+(U67+V67+W67+X67)*(G67*1.05)</f>
        <v>0</v>
      </c>
    </row>
    <row r="68" spans="2:26" s="7" customFormat="1" ht="18" customHeight="1" thickTop="1" thickBot="1" x14ac:dyDescent="0.4">
      <c r="B68" s="39">
        <v>1216</v>
      </c>
      <c r="C68" s="107" t="s">
        <v>166</v>
      </c>
      <c r="D68" s="626" t="s">
        <v>177</v>
      </c>
      <c r="E68" s="95" t="s">
        <v>51</v>
      </c>
      <c r="F68" s="40">
        <v>4</v>
      </c>
      <c r="G68" s="51">
        <v>300</v>
      </c>
      <c r="H68" s="166"/>
      <c r="I68" s="257"/>
      <c r="J68" s="157"/>
      <c r="K68" s="158"/>
      <c r="L68" s="159"/>
      <c r="M68" s="160"/>
      <c r="N68" s="538"/>
      <c r="O68" s="539"/>
      <c r="P68" s="540"/>
      <c r="Q68" s="541"/>
      <c r="R68" s="163"/>
      <c r="S68" s="552"/>
      <c r="T68" s="553"/>
      <c r="U68" s="554"/>
      <c r="V68" s="555"/>
      <c r="W68" s="556"/>
      <c r="X68" s="557"/>
      <c r="Y68" s="49">
        <f>(H68+I68+J68+K68+M68+L68+N68+O68+P68+Q68+R68+S68+T68+U68+V68+W68+X68)*4</f>
        <v>0</v>
      </c>
      <c r="Z68" s="38">
        <f t="shared" si="10"/>
        <v>0</v>
      </c>
    </row>
    <row r="69" spans="2:26" s="7" customFormat="1" ht="18" customHeight="1" thickTop="1" thickBot="1" x14ac:dyDescent="0.4">
      <c r="B69" s="241">
        <v>1217</v>
      </c>
      <c r="C69" s="99" t="s">
        <v>167</v>
      </c>
      <c r="D69" s="628" t="s">
        <v>177</v>
      </c>
      <c r="E69" s="96" t="s">
        <v>173</v>
      </c>
      <c r="F69" s="44">
        <f>SUM(F55:F68)</f>
        <v>69</v>
      </c>
      <c r="G69" s="45">
        <v>3000</v>
      </c>
      <c r="H69" s="146"/>
      <c r="I69" s="256"/>
      <c r="J69" s="147"/>
      <c r="K69" s="148"/>
      <c r="L69" s="149"/>
      <c r="M69" s="150"/>
      <c r="N69" s="542"/>
      <c r="O69" s="543"/>
      <c r="P69" s="544"/>
      <c r="Q69" s="545"/>
      <c r="R69" s="153"/>
      <c r="S69" s="558"/>
      <c r="T69" s="559"/>
      <c r="U69" s="560"/>
      <c r="V69" s="561"/>
      <c r="W69" s="562"/>
      <c r="X69" s="563"/>
      <c r="Y69" s="49">
        <f>(H69+I69+J69+K69+M69+L69+N69+O69+P69+Q69+R69+S69+T69+U69+V69+W69+X69)*69</f>
        <v>0</v>
      </c>
      <c r="Z69" s="38">
        <f t="shared" si="10"/>
        <v>0</v>
      </c>
    </row>
    <row r="70" spans="2:26" ht="18" customHeight="1" thickBot="1" x14ac:dyDescent="0.4">
      <c r="B70" s="7"/>
      <c r="C70" s="7"/>
      <c r="D70" s="7"/>
      <c r="E70" s="7"/>
      <c r="F70" s="7"/>
      <c r="G70" s="7"/>
      <c r="H70" s="6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67"/>
      <c r="Z70" s="67"/>
    </row>
    <row r="71" spans="2:26" ht="88.5" customHeight="1" x14ac:dyDescent="0.3">
      <c r="B71" s="691"/>
      <c r="C71" s="692"/>
      <c r="D71" s="692"/>
      <c r="E71" s="692"/>
      <c r="F71" s="692"/>
      <c r="G71" s="692"/>
      <c r="H71" s="68" t="s">
        <v>62</v>
      </c>
      <c r="I71" s="272" t="s">
        <v>63</v>
      </c>
      <c r="J71" s="69" t="s">
        <v>87</v>
      </c>
      <c r="K71" s="70" t="s">
        <v>64</v>
      </c>
      <c r="L71" s="71" t="s">
        <v>65</v>
      </c>
      <c r="M71" s="72" t="s">
        <v>66</v>
      </c>
      <c r="N71" s="73" t="s">
        <v>67</v>
      </c>
      <c r="O71" s="74" t="s">
        <v>68</v>
      </c>
      <c r="P71" s="75" t="s">
        <v>69</v>
      </c>
      <c r="Q71" s="76" t="s">
        <v>70</v>
      </c>
      <c r="R71" s="77" t="s">
        <v>71</v>
      </c>
      <c r="S71" s="78" t="s">
        <v>72</v>
      </c>
      <c r="T71" s="324" t="s">
        <v>73</v>
      </c>
      <c r="U71" s="79" t="s">
        <v>74</v>
      </c>
      <c r="V71" s="80" t="s">
        <v>75</v>
      </c>
      <c r="W71" s="81" t="s">
        <v>76</v>
      </c>
      <c r="X71" s="82" t="s">
        <v>77</v>
      </c>
      <c r="Y71" s="691"/>
      <c r="Z71" s="692"/>
    </row>
    <row r="72" spans="2:26" ht="18" customHeight="1" x14ac:dyDescent="0.35">
      <c r="B72" s="691"/>
      <c r="C72" s="692"/>
      <c r="E72" s="715" t="s">
        <v>78</v>
      </c>
      <c r="F72" s="685"/>
      <c r="G72" s="686"/>
      <c r="H72" s="83">
        <f>(H10*20)+(H11*8)+(H12*8)+(H13*6)+(H14*4)+(H15*2)+(H16*8)+(H17*6)+(H18*2)+(H19*2)+(H20*10)+(H21*12)+(H22*10)+(H23*4)+(H24*102)+(H27*24)+(H28*16)+(H29*10)+(H30*10)+(H31*6)+(H32*4)+(H33*2)+(H34*12)+(H35*12)+(H36*10)+(H37*12)+(H38*20)+(H39*4)+(H40*10)+(H41*8)+(H42*6)+(H43*6)+(H44*4)+(H45*4)+(H46*2)+(H47*2)+(H48*184)+(H51*16)+(H52*10)+(H55*6)+(H56*6)+(H57*4)+(H58*2)+(H59*8)+(H60*10)+(H61*8)+(H62*5)+(H63*6)+(H64*3)+(H65*3)+(H66*2)+(H67*2)+(H68*4)+(H69*69)</f>
        <v>0</v>
      </c>
      <c r="I72" s="83">
        <f>(I10*20)+(I11*8)+(I12*8)+(I13*6)+(I14*4)+(I15*2)+(I16*8)+(I17*6)+(I18*2)+(I19*2)+(I20*10)+(I21*12)+(I22*10)+(I23*4)+(I24*102)+(I27*24)+(I28*16)+(I29*10)+(I30*10)+(I31*6)+(I32*4)+(I33*2)+(I34*12)+(I35*12)+(I36*10)+(I37*12)+(I38*20)+(I39*4)+(I40*10)+(I41*8)+(I42*6)+(I43*6)+(I44*4)+(I45*4)+(I46*2)+(I47*2)+(I48*184)+(I51*16)+(I52*10)+(I55*6)+(I56*6)+(I57*4)+(I58*2)+(I59*8)+(I60*10)+(I61*8)+(I62*5)+(I63*6)+(I64*3)+(I65*3)+(I66*2)+(I67*2)+(I68*4)+(I69*69)</f>
        <v>0</v>
      </c>
      <c r="J72" s="83">
        <f t="shared" ref="J72:X72" si="11">(J10*20)+(J11*8)+(J12*8)+(J13*6)+(J14*4)+(J15*2)+(J16*8)+(J17*6)+(J18*2)+(J19*2)+(J20*10)+(J21*12)+(J22*10)+(J23*4)+(J24*102)+(J27*24)+(J28*16)+(J29*10)+(J30*10)+(J31*6)+(J32*4)+(J33*2)+(J34*12)+(J35*12)+(J36*10)+(J37*12)+(J38*20)+(J39*4)+(J40*10)+(J41*8)+(J42*6)+(J43*6)+(J44*4)+(J45*4)+(J46*2)+(J47*2)+(J48*184)+(J51*16)+(J52*10)+(J55*6)+(J56*6)+(J57*4)+(J58*2)+(J59*8)+(J60*10)+(J61*8)+(J62*5)+(J63*6)+(J64*3)+(J65*3)+(J66*2)+(J67*2)+(J68*4)+(J69*69)</f>
        <v>0</v>
      </c>
      <c r="K72" s="83">
        <f t="shared" si="11"/>
        <v>0</v>
      </c>
      <c r="L72" s="83">
        <f t="shared" si="11"/>
        <v>0</v>
      </c>
      <c r="M72" s="83">
        <f t="shared" si="11"/>
        <v>0</v>
      </c>
      <c r="N72" s="83">
        <f t="shared" si="11"/>
        <v>0</v>
      </c>
      <c r="O72" s="83">
        <f t="shared" si="11"/>
        <v>0</v>
      </c>
      <c r="P72" s="83">
        <f t="shared" si="11"/>
        <v>0</v>
      </c>
      <c r="Q72" s="83">
        <f t="shared" si="11"/>
        <v>0</v>
      </c>
      <c r="R72" s="83">
        <f t="shared" si="11"/>
        <v>0</v>
      </c>
      <c r="S72" s="83">
        <f t="shared" si="11"/>
        <v>0</v>
      </c>
      <c r="T72" s="83">
        <f t="shared" si="11"/>
        <v>0</v>
      </c>
      <c r="U72" s="83">
        <f t="shared" si="11"/>
        <v>0</v>
      </c>
      <c r="V72" s="83">
        <f t="shared" si="11"/>
        <v>0</v>
      </c>
      <c r="W72" s="83">
        <f t="shared" si="11"/>
        <v>0</v>
      </c>
      <c r="X72" s="83">
        <f t="shared" si="11"/>
        <v>0</v>
      </c>
      <c r="Y72" s="692"/>
      <c r="Z72" s="692"/>
    </row>
    <row r="73" spans="2:26" ht="18" customHeight="1" x14ac:dyDescent="0.35">
      <c r="B73" s="692"/>
      <c r="C73" s="692"/>
      <c r="E73" s="715" t="s">
        <v>79</v>
      </c>
      <c r="F73" s="685"/>
      <c r="G73" s="686"/>
      <c r="H73" s="83">
        <f>H10+H11+H12+H13+H14+H15+H16+H17+H18+H19+H20+H21+H22+H23+(H24*14)+H27+H28+H29+H30+H31+H32+H33+H34+H35+H36+H37+H38+H39+H40+H41+H42+H43+H44+H45+H46+H47+(H48*21)+H51+H52+H55+H56+H57+H58+H59+H60+H61+H62+H63+H64+H65+H66+H67+H68+(H69*14)</f>
        <v>0</v>
      </c>
      <c r="I73" s="83">
        <f t="shared" ref="I73:X73" si="12">I10+I11+I12+I13+I14+I15+I16+I17+I18+I19+I20+I21+I22+I23+(I24*14)+I27+I28+I29+I30+I31+I32+I33+I34+I35+I36+I37+I38+I39+I40+I41+I42+I43+I44+I45+I46+I47+(I48*21)+I51+I52+I55+I56+I57+I58+I59+I60+I61+I62+I63+I64+I65+I66+I67+I68+(I69*14)</f>
        <v>0</v>
      </c>
      <c r="J73" s="83">
        <f t="shared" si="12"/>
        <v>0</v>
      </c>
      <c r="K73" s="83">
        <f t="shared" si="12"/>
        <v>0</v>
      </c>
      <c r="L73" s="83">
        <f t="shared" si="12"/>
        <v>0</v>
      </c>
      <c r="M73" s="83">
        <f t="shared" si="12"/>
        <v>0</v>
      </c>
      <c r="N73" s="83">
        <f t="shared" si="12"/>
        <v>0</v>
      </c>
      <c r="O73" s="83">
        <f t="shared" si="12"/>
        <v>0</v>
      </c>
      <c r="P73" s="83">
        <f t="shared" si="12"/>
        <v>0</v>
      </c>
      <c r="Q73" s="83">
        <f t="shared" si="12"/>
        <v>0</v>
      </c>
      <c r="R73" s="83">
        <f t="shared" si="12"/>
        <v>0</v>
      </c>
      <c r="S73" s="83">
        <f t="shared" si="12"/>
        <v>0</v>
      </c>
      <c r="T73" s="83">
        <f t="shared" si="12"/>
        <v>0</v>
      </c>
      <c r="U73" s="83">
        <f t="shared" si="12"/>
        <v>0</v>
      </c>
      <c r="V73" s="83">
        <f t="shared" si="12"/>
        <v>0</v>
      </c>
      <c r="W73" s="83">
        <f t="shared" si="12"/>
        <v>0</v>
      </c>
      <c r="X73" s="83">
        <f t="shared" si="12"/>
        <v>0</v>
      </c>
      <c r="Y73" s="692"/>
      <c r="Z73" s="692"/>
    </row>
    <row r="74" spans="2:26" ht="14.25" customHeight="1" x14ac:dyDescent="0.35">
      <c r="B74" s="692"/>
      <c r="C74" s="692"/>
      <c r="E74" s="84"/>
      <c r="F74" s="84"/>
      <c r="G74" s="84"/>
      <c r="H74" s="713" t="s">
        <v>80</v>
      </c>
      <c r="I74" s="714"/>
      <c r="J74" s="714"/>
      <c r="K74" s="714"/>
      <c r="L74" s="714"/>
      <c r="M74" s="714"/>
      <c r="N74" s="714"/>
      <c r="O74" s="714"/>
      <c r="P74" s="714"/>
      <c r="Q74" s="714"/>
      <c r="R74" s="714"/>
      <c r="S74" s="714"/>
      <c r="T74" s="714"/>
      <c r="U74" s="714"/>
      <c r="V74" s="714"/>
      <c r="W74" s="714"/>
      <c r="X74" s="714"/>
      <c r="Y74" s="692"/>
      <c r="Z74" s="692"/>
    </row>
    <row r="75" spans="2:26" ht="14.25" customHeight="1" x14ac:dyDescent="0.3">
      <c r="B75" s="692"/>
      <c r="C75" s="69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692"/>
      <c r="Z75" s="692"/>
    </row>
    <row r="76" spans="2:26" ht="14.25" customHeight="1" x14ac:dyDescent="0.3">
      <c r="B76" s="692"/>
      <c r="C76" s="69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692"/>
      <c r="Z76" s="692"/>
    </row>
    <row r="77" spans="2:26" ht="27.75" customHeight="1" x14ac:dyDescent="0.5">
      <c r="B77" s="692"/>
      <c r="C77" s="692"/>
      <c r="E77" s="693" t="s">
        <v>18</v>
      </c>
      <c r="F77" s="694"/>
      <c r="G77" s="695"/>
      <c r="H77" s="693">
        <f t="shared" ref="H77:H78" si="13">H72+I72+J72+K72+L72+M72+N72+O72+P72+Q72+R72+S72+T72+U72+V72+W72+X72</f>
        <v>0</v>
      </c>
      <c r="I77" s="694"/>
      <c r="J77" s="694"/>
      <c r="K77" s="694"/>
      <c r="L77" s="695"/>
      <c r="M77" s="1"/>
      <c r="N77" s="1"/>
      <c r="O77" s="696"/>
      <c r="P77" s="697"/>
      <c r="Q77" s="697"/>
      <c r="R77" s="697"/>
      <c r="S77" s="698"/>
      <c r="T77" s="699"/>
      <c r="U77" s="697"/>
      <c r="V77" s="697"/>
      <c r="W77" s="697"/>
      <c r="X77" s="698"/>
      <c r="Y77" s="692"/>
      <c r="Z77" s="692"/>
    </row>
    <row r="78" spans="2:26" ht="27.75" customHeight="1" x14ac:dyDescent="0.5">
      <c r="B78" s="692"/>
      <c r="C78" s="692"/>
      <c r="E78" s="693" t="s">
        <v>19</v>
      </c>
      <c r="F78" s="694"/>
      <c r="G78" s="695"/>
      <c r="H78" s="693">
        <f t="shared" si="13"/>
        <v>0</v>
      </c>
      <c r="I78" s="694"/>
      <c r="J78" s="694"/>
      <c r="K78" s="694"/>
      <c r="L78" s="69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692"/>
      <c r="Z78" s="692"/>
    </row>
    <row r="79" spans="2:26" ht="27.75" customHeight="1" x14ac:dyDescent="0.5">
      <c r="B79" s="692"/>
      <c r="C79" s="692"/>
      <c r="E79" s="726" t="s">
        <v>234</v>
      </c>
      <c r="F79" s="701"/>
      <c r="G79" s="702"/>
      <c r="H79" s="700">
        <f>SUM(Z10:Z69)</f>
        <v>0</v>
      </c>
      <c r="I79" s="701"/>
      <c r="J79" s="701"/>
      <c r="K79" s="701"/>
      <c r="L79" s="70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692"/>
      <c r="Z79" s="692"/>
    </row>
    <row r="80" spans="2:26" ht="14.25" customHeight="1" x14ac:dyDescent="0.3">
      <c r="B80" s="1"/>
      <c r="C80" s="1"/>
      <c r="D80" s="1"/>
      <c r="E80" s="1"/>
      <c r="F80" s="1"/>
      <c r="G80" s="1"/>
      <c r="H80" s="682" t="s">
        <v>17</v>
      </c>
      <c r="I80" s="683"/>
      <c r="J80" s="683"/>
      <c r="K80" s="683"/>
      <c r="L80" s="68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4.2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4.25" customHeight="1" x14ac:dyDescent="0.3"/>
    <row r="84" spans="2:26" ht="14.25" customHeight="1" x14ac:dyDescent="0.3"/>
    <row r="85" spans="2:26" ht="14.25" customHeight="1" x14ac:dyDescent="0.3"/>
    <row r="86" spans="2:26" ht="14.25" customHeight="1" x14ac:dyDescent="0.3"/>
    <row r="87" spans="2:26" ht="14.25" customHeight="1" x14ac:dyDescent="0.3"/>
    <row r="88" spans="2:26" ht="14.25" customHeight="1" x14ac:dyDescent="0.3"/>
    <row r="89" spans="2:26" ht="14.25" customHeight="1" x14ac:dyDescent="0.3"/>
    <row r="90" spans="2:26" ht="14.25" customHeight="1" x14ac:dyDescent="0.3"/>
    <row r="91" spans="2:26" ht="14.25" customHeight="1" x14ac:dyDescent="0.3"/>
    <row r="92" spans="2:26" ht="14.25" customHeight="1" x14ac:dyDescent="0.3"/>
    <row r="93" spans="2:26" ht="14.25" customHeight="1" x14ac:dyDescent="0.3"/>
    <row r="94" spans="2:26" ht="14.25" customHeight="1" x14ac:dyDescent="0.3"/>
    <row r="95" spans="2:26" ht="14.25" customHeight="1" x14ac:dyDescent="0.3"/>
    <row r="96" spans="2:2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</sheetData>
  <sheetProtection algorithmName="SHA-512" hashValue="6+Kw1tT8/++JxTrGSoTFCdYVcW9ekUaTG9ieZk8qQ/ao091AtfsBf3dqhbZ2QBKlvqCo+zAhxqgEUPV+ibzgMQ==" saltValue="N9LnMqCDctKlzO10FLNL1Q==" spinCount="100000" sheet="1" objects="1" scenarios="1"/>
  <mergeCells count="37">
    <mergeCell ref="C8:D8"/>
    <mergeCell ref="E78:G78"/>
    <mergeCell ref="H74:X74"/>
    <mergeCell ref="E73:G73"/>
    <mergeCell ref="H9:Z9"/>
    <mergeCell ref="B26:G26"/>
    <mergeCell ref="H26:X26"/>
    <mergeCell ref="B50:G50"/>
    <mergeCell ref="H50:X50"/>
    <mergeCell ref="B71:G71"/>
    <mergeCell ref="B72:C79"/>
    <mergeCell ref="E72:G72"/>
    <mergeCell ref="B9:G9"/>
    <mergeCell ref="E77:G77"/>
    <mergeCell ref="E79:G79"/>
    <mergeCell ref="B54:G54"/>
    <mergeCell ref="R1:Z1"/>
    <mergeCell ref="N2:T2"/>
    <mergeCell ref="V2:Y2"/>
    <mergeCell ref="J3:M3"/>
    <mergeCell ref="N3:T3"/>
    <mergeCell ref="V3:Y3"/>
    <mergeCell ref="H80:L80"/>
    <mergeCell ref="V4:Y4"/>
    <mergeCell ref="J5:M5"/>
    <mergeCell ref="V5:Y5"/>
    <mergeCell ref="R6:Z6"/>
    <mergeCell ref="Y71:Z79"/>
    <mergeCell ref="H77:L77"/>
    <mergeCell ref="O77:S77"/>
    <mergeCell ref="T77:X77"/>
    <mergeCell ref="H79:L79"/>
    <mergeCell ref="H78:L78"/>
    <mergeCell ref="R7:T7"/>
    <mergeCell ref="U7:X7"/>
    <mergeCell ref="Y7:Z7"/>
    <mergeCell ref="H54:X54"/>
  </mergeCells>
  <dataValidations count="1">
    <dataValidation type="list" allowBlank="1" showErrorMessage="1" sqref="N5" xr:uid="{00000000-0002-0000-0100-000000000000}">
      <formula1>"NoScrews,WithScrews"</formula1>
    </dataValidation>
  </dataValidations>
  <pageMargins left="0.70866141732283472" right="0.70866141732283472" top="0.78740157480314965" bottom="0.78740157480314965" header="0" footer="0"/>
  <pageSetup paperSize="9" orientation="landscape"/>
  <ignoredErrors>
    <ignoredError sqref="Y2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1008"/>
  <sheetViews>
    <sheetView showGridLines="0" workbookViewId="0">
      <pane xSplit="22" ySplit="7" topLeftCell="W8" activePane="bottomRight" state="frozen"/>
      <selection pane="topRight" activeCell="V1" sqref="V1"/>
      <selection pane="bottomLeft" activeCell="A8" sqref="A8"/>
      <selection pane="bottomRight" activeCell="F14" sqref="F14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34.77734375" customWidth="1"/>
    <col min="4" max="4" width="5.109375" bestFit="1" customWidth="1"/>
    <col min="5" max="5" width="1.21875" customWidth="1"/>
    <col min="6" max="6" width="12.109375" customWidth="1"/>
    <col min="7" max="7" width="19.21875" customWidth="1"/>
    <col min="8" max="17" width="4.6640625" customWidth="1"/>
    <col min="18" max="18" width="15.6640625" customWidth="1"/>
    <col min="19" max="19" width="14.33203125" customWidth="1"/>
    <col min="20" max="20" width="18.88671875" customWidth="1"/>
    <col min="21" max="27" width="10.6640625" hidden="1" customWidth="1"/>
    <col min="28" max="28" width="10.6640625" customWidth="1"/>
  </cols>
  <sheetData>
    <row r="1" spans="2:20" ht="12" customHeight="1" x14ac:dyDescent="0.45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709"/>
      <c r="O1" s="697"/>
      <c r="P1" s="697"/>
      <c r="Q1" s="698"/>
      <c r="R1" s="85"/>
      <c r="S1" s="86"/>
    </row>
    <row r="2" spans="2:20" ht="21.75" customHeight="1" x14ac:dyDescent="0.45">
      <c r="B2" s="1"/>
      <c r="C2" s="1"/>
      <c r="D2" s="1"/>
      <c r="E2" s="1"/>
      <c r="F2" s="1"/>
      <c r="G2" s="1"/>
      <c r="H2" s="1"/>
      <c r="I2" s="729"/>
      <c r="J2" s="730"/>
      <c r="K2" s="730"/>
      <c r="L2" s="731"/>
      <c r="M2" s="730"/>
      <c r="N2" s="730"/>
      <c r="O2" s="730"/>
      <c r="P2" s="730"/>
      <c r="Q2" s="2"/>
      <c r="R2" s="732" t="s">
        <v>81</v>
      </c>
      <c r="S2" s="733"/>
      <c r="T2" s="87">
        <f>H88</f>
        <v>0</v>
      </c>
    </row>
    <row r="3" spans="2:20" ht="21.75" customHeight="1" x14ac:dyDescent="0.45">
      <c r="B3" s="1"/>
      <c r="C3" s="1"/>
      <c r="D3" s="1"/>
      <c r="E3" s="1"/>
      <c r="F3" s="1"/>
      <c r="G3" s="1"/>
      <c r="H3" s="1"/>
      <c r="I3" s="734" t="s">
        <v>0</v>
      </c>
      <c r="J3" s="685"/>
      <c r="K3" s="686"/>
      <c r="L3" s="735">
        <f ca="1">TODAY()</f>
        <v>45748</v>
      </c>
      <c r="M3" s="685"/>
      <c r="N3" s="685"/>
      <c r="O3" s="685"/>
      <c r="P3" s="686"/>
      <c r="Q3" s="2"/>
      <c r="R3" s="732" t="s">
        <v>82</v>
      </c>
      <c r="S3" s="733"/>
      <c r="T3" s="87">
        <f>(R9*0.8)+(R10*0.8)+(R11*1)+(R12*1.1)+(R13*1.1)+(R14*1.1)+(R15*1.1)+(R16*1.1)+(R17*1.1)+(R18*1.25)+(R19*1.25)+(R20*1.6)+(R21*2)+(R22*1.8)+(R23*2.1)+(R24*2.7)+(R25*2.6)+(R26*2.6)+(R27*2.8)+(R28*3.5)+(R29*3.7)+(R30*7.5)+(R31*9)+((R32*48.4)/23)+(R34*0.88)+(R35*0.88)+(R36*1.1)+(R37*1.2)+(R38*1.2)+(R39*1.2)+(R40*1.2)+(R41*1.2)+(R42*1.2)+(R43*1.35)+(R44*1.35)+(R45*1.75)+(R46*2.2)+(R47*2)+(R48*2.3)+(R49*3)+(R50*2.9)+(R51*2.9)+(R52*3.1)+(R53*3.9)+(R54*4.1)+(R55*8.3)+(R56*10)+((R57*53.53)/23)+(R59*0.8)+(R60*0.8)+(R61*1)+(R62*1.1)+(R63*1.1)+(R64*1.1)+(R65*1.1)+(R66*1.1)+(R67*1.1)+(R68*1.25)+(R69*1.25)+(R70*1.6)+(R71*2)+(R72*1.8)+(R73*2.1)+(R74*2.7)+(R75*2.6)+(R76*2.6)+(R77*2.8)+(R78*3.5)+(R79*3.7)+(R80*7.5)+(R81*9)+((R82*48.4)/23)</f>
        <v>0</v>
      </c>
    </row>
    <row r="4" spans="2:20" ht="21.75" customHeight="1" x14ac:dyDescent="0.45">
      <c r="B4" s="1"/>
      <c r="C4" s="1"/>
      <c r="D4" s="1"/>
      <c r="E4" s="1"/>
      <c r="F4" s="1"/>
      <c r="G4" s="1"/>
      <c r="H4" s="1"/>
      <c r="I4" s="742"/>
      <c r="J4" s="688"/>
      <c r="K4" s="688"/>
      <c r="L4" s="743"/>
      <c r="M4" s="688"/>
      <c r="N4" s="688"/>
      <c r="O4" s="688"/>
      <c r="P4" s="688"/>
      <c r="Q4" s="1"/>
      <c r="R4" s="739" t="s">
        <v>91</v>
      </c>
      <c r="S4" s="686"/>
      <c r="T4" s="88">
        <f>H89</f>
        <v>0</v>
      </c>
    </row>
    <row r="5" spans="2:20" ht="21.75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91"/>
      <c r="Q5" s="692"/>
      <c r="R5" s="692"/>
      <c r="S5" s="692"/>
      <c r="T5" s="320" t="s">
        <v>17</v>
      </c>
    </row>
    <row r="6" spans="2:20" ht="14.25" customHeight="1" x14ac:dyDescent="0.3">
      <c r="B6" s="14"/>
      <c r="C6" s="14"/>
      <c r="D6" s="9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691"/>
      <c r="Q6" s="692"/>
      <c r="R6" s="740"/>
      <c r="S6" s="741"/>
    </row>
    <row r="7" spans="2:20" ht="69.75" customHeight="1" thickBot="1" x14ac:dyDescent="0.35">
      <c r="B7" s="15" t="s">
        <v>22</v>
      </c>
      <c r="C7" s="711" t="s">
        <v>23</v>
      </c>
      <c r="D7" s="712"/>
      <c r="E7" s="16"/>
      <c r="F7" s="298" t="s">
        <v>175</v>
      </c>
      <c r="G7" s="16" t="s">
        <v>13</v>
      </c>
      <c r="H7" s="18" t="s">
        <v>26</v>
      </c>
      <c r="I7" s="243" t="s">
        <v>27</v>
      </c>
      <c r="J7" s="19" t="s">
        <v>28</v>
      </c>
      <c r="K7" s="20" t="s">
        <v>29</v>
      </c>
      <c r="L7" s="21" t="s">
        <v>30</v>
      </c>
      <c r="M7" s="22" t="s">
        <v>31</v>
      </c>
      <c r="N7" s="23" t="s">
        <v>32</v>
      </c>
      <c r="O7" s="26" t="s">
        <v>35</v>
      </c>
      <c r="P7" s="27" t="s">
        <v>36</v>
      </c>
      <c r="Q7" s="233" t="s">
        <v>83</v>
      </c>
      <c r="R7" s="280" t="s">
        <v>176</v>
      </c>
      <c r="S7" s="89" t="s">
        <v>84</v>
      </c>
    </row>
    <row r="8" spans="2:20" ht="42.75" customHeight="1" thickBot="1" x14ac:dyDescent="0.35">
      <c r="B8" s="736" t="s">
        <v>238</v>
      </c>
      <c r="C8" s="724"/>
      <c r="D8" s="725"/>
      <c r="E8" s="724"/>
      <c r="F8" s="724"/>
      <c r="G8" s="725"/>
      <c r="H8" s="716"/>
      <c r="I8" s="717"/>
      <c r="J8" s="717"/>
      <c r="K8" s="717"/>
      <c r="L8" s="717"/>
      <c r="M8" s="717"/>
      <c r="N8" s="717"/>
      <c r="O8" s="717"/>
      <c r="P8" s="717"/>
      <c r="Q8" s="717"/>
      <c r="R8" s="717"/>
      <c r="S8" s="718"/>
    </row>
    <row r="9" spans="2:20" ht="18" customHeight="1" thickTop="1" thickBot="1" x14ac:dyDescent="0.4">
      <c r="B9" s="34">
        <v>2001</v>
      </c>
      <c r="C9" s="335" t="s">
        <v>114</v>
      </c>
      <c r="D9" s="614"/>
      <c r="E9" s="336"/>
      <c r="F9" s="35">
        <v>1</v>
      </c>
      <c r="G9" s="36">
        <v>160</v>
      </c>
      <c r="H9" s="128"/>
      <c r="I9" s="254"/>
      <c r="J9" s="129"/>
      <c r="K9" s="130"/>
      <c r="L9" s="131"/>
      <c r="M9" s="132"/>
      <c r="N9" s="133"/>
      <c r="O9" s="134"/>
      <c r="P9" s="135"/>
      <c r="Q9" s="236"/>
      <c r="R9" s="234">
        <f t="shared" ref="R9:R81" si="0">(H9+I9+J9+K9+M9+L9+N9+O9+P9+Q9)*1</f>
        <v>0</v>
      </c>
      <c r="S9" s="38">
        <f>(H9+I9+J9+K9+L9+M9+N9+O9+P9+Q9)*G9</f>
        <v>0</v>
      </c>
    </row>
    <row r="10" spans="2:20" ht="18" customHeight="1" thickTop="1" thickBot="1" x14ac:dyDescent="0.4">
      <c r="B10" s="240">
        <v>2002</v>
      </c>
      <c r="C10" s="281" t="s">
        <v>212</v>
      </c>
      <c r="D10" s="620" t="s">
        <v>177</v>
      </c>
      <c r="E10" s="125"/>
      <c r="F10" s="282">
        <v>1</v>
      </c>
      <c r="G10" s="341">
        <v>160</v>
      </c>
      <c r="H10" s="327"/>
      <c r="I10" s="255"/>
      <c r="J10" s="138"/>
      <c r="K10" s="139"/>
      <c r="L10" s="140"/>
      <c r="M10" s="141"/>
      <c r="N10" s="142"/>
      <c r="O10" s="143"/>
      <c r="P10" s="144"/>
      <c r="Q10" s="237"/>
      <c r="R10" s="234">
        <f t="shared" si="0"/>
        <v>0</v>
      </c>
      <c r="S10" s="38">
        <f>(H10+I10+J10+K10+L10+M10+N10+O10+P10+Q10)*G10</f>
        <v>0</v>
      </c>
    </row>
    <row r="11" spans="2:20" ht="18" customHeight="1" thickTop="1" thickBot="1" x14ac:dyDescent="0.4">
      <c r="B11" s="365">
        <v>2003</v>
      </c>
      <c r="C11" s="99" t="s">
        <v>213</v>
      </c>
      <c r="D11" s="621"/>
      <c r="E11" s="366"/>
      <c r="F11" s="367">
        <v>1</v>
      </c>
      <c r="G11" s="368">
        <v>160</v>
      </c>
      <c r="H11" s="369"/>
      <c r="I11" s="401"/>
      <c r="J11" s="370"/>
      <c r="K11" s="371"/>
      <c r="L11" s="372"/>
      <c r="M11" s="373"/>
      <c r="N11" s="374"/>
      <c r="O11" s="375"/>
      <c r="P11" s="376"/>
      <c r="Q11" s="377"/>
      <c r="R11" s="234">
        <f t="shared" si="0"/>
        <v>0</v>
      </c>
      <c r="S11" s="38">
        <f t="shared" ref="S11:S82" si="1">(H11+I11+J11+K11+L11+M11+N11+O11+P11+Q11)*G11</f>
        <v>0</v>
      </c>
    </row>
    <row r="12" spans="2:20" ht="18" customHeight="1" thickTop="1" thickBot="1" x14ac:dyDescent="0.4">
      <c r="B12" s="351">
        <v>2004</v>
      </c>
      <c r="C12" s="352" t="s">
        <v>214</v>
      </c>
      <c r="D12" s="617"/>
      <c r="E12" s="353"/>
      <c r="F12" s="354">
        <v>1</v>
      </c>
      <c r="G12" s="355">
        <v>160</v>
      </c>
      <c r="H12" s="356"/>
      <c r="I12" s="402"/>
      <c r="J12" s="357"/>
      <c r="K12" s="358"/>
      <c r="L12" s="359"/>
      <c r="M12" s="360"/>
      <c r="N12" s="361"/>
      <c r="O12" s="362"/>
      <c r="P12" s="363"/>
      <c r="Q12" s="364"/>
      <c r="R12" s="234">
        <f t="shared" si="0"/>
        <v>0</v>
      </c>
      <c r="S12" s="38">
        <f t="shared" si="1"/>
        <v>0</v>
      </c>
    </row>
    <row r="13" spans="2:20" ht="18" customHeight="1" thickTop="1" thickBot="1" x14ac:dyDescent="0.4">
      <c r="B13" s="39">
        <v>2005</v>
      </c>
      <c r="C13" s="106" t="s">
        <v>215</v>
      </c>
      <c r="D13" s="622"/>
      <c r="E13" s="125"/>
      <c r="F13" s="41">
        <v>1</v>
      </c>
      <c r="G13" s="48">
        <v>160</v>
      </c>
      <c r="H13" s="137"/>
      <c r="I13" s="255"/>
      <c r="J13" s="138"/>
      <c r="K13" s="139"/>
      <c r="L13" s="140"/>
      <c r="M13" s="141"/>
      <c r="N13" s="142"/>
      <c r="O13" s="143"/>
      <c r="P13" s="144"/>
      <c r="Q13" s="237"/>
      <c r="R13" s="234">
        <f t="shared" si="0"/>
        <v>0</v>
      </c>
      <c r="S13" s="38">
        <f t="shared" si="1"/>
        <v>0</v>
      </c>
    </row>
    <row r="14" spans="2:20" ht="18" customHeight="1" thickTop="1" thickBot="1" x14ac:dyDescent="0.4">
      <c r="B14" s="43">
        <v>2006</v>
      </c>
      <c r="C14" s="99" t="s">
        <v>216</v>
      </c>
      <c r="D14" s="621" t="s">
        <v>177</v>
      </c>
      <c r="E14" s="46"/>
      <c r="F14" s="44">
        <v>1</v>
      </c>
      <c r="G14" s="45">
        <v>160</v>
      </c>
      <c r="H14" s="146"/>
      <c r="I14" s="256"/>
      <c r="J14" s="147"/>
      <c r="K14" s="148"/>
      <c r="L14" s="149"/>
      <c r="M14" s="150"/>
      <c r="N14" s="151"/>
      <c r="O14" s="152"/>
      <c r="P14" s="153"/>
      <c r="Q14" s="238"/>
      <c r="R14" s="234">
        <f t="shared" si="0"/>
        <v>0</v>
      </c>
      <c r="S14" s="38">
        <f t="shared" si="1"/>
        <v>0</v>
      </c>
    </row>
    <row r="15" spans="2:20" ht="18" customHeight="1" thickTop="1" thickBot="1" x14ac:dyDescent="0.4">
      <c r="B15" s="240">
        <v>2007</v>
      </c>
      <c r="C15" s="106" t="s">
        <v>217</v>
      </c>
      <c r="D15" s="617" t="s">
        <v>177</v>
      </c>
      <c r="E15" s="125"/>
      <c r="F15" s="282">
        <v>1</v>
      </c>
      <c r="G15" s="283">
        <v>160</v>
      </c>
      <c r="H15" s="327"/>
      <c r="I15" s="255"/>
      <c r="J15" s="138"/>
      <c r="K15" s="139"/>
      <c r="L15" s="140"/>
      <c r="M15" s="141"/>
      <c r="N15" s="142"/>
      <c r="O15" s="143"/>
      <c r="P15" s="144"/>
      <c r="Q15" s="237"/>
      <c r="R15" s="234">
        <f t="shared" si="0"/>
        <v>0</v>
      </c>
      <c r="S15" s="38">
        <f t="shared" si="1"/>
        <v>0</v>
      </c>
    </row>
    <row r="16" spans="2:20" ht="18" customHeight="1" thickTop="1" thickBot="1" x14ac:dyDescent="0.4">
      <c r="B16" s="240">
        <v>2008</v>
      </c>
      <c r="C16" s="106" t="s">
        <v>218</v>
      </c>
      <c r="D16" s="615" t="s">
        <v>177</v>
      </c>
      <c r="E16" s="125"/>
      <c r="F16" s="282">
        <v>1</v>
      </c>
      <c r="G16" s="283">
        <v>160</v>
      </c>
      <c r="H16" s="327"/>
      <c r="I16" s="255"/>
      <c r="J16" s="138"/>
      <c r="K16" s="139"/>
      <c r="L16" s="140"/>
      <c r="M16" s="141"/>
      <c r="N16" s="142"/>
      <c r="O16" s="143"/>
      <c r="P16" s="144"/>
      <c r="Q16" s="237"/>
      <c r="R16" s="234">
        <f t="shared" si="0"/>
        <v>0</v>
      </c>
      <c r="S16" s="38">
        <f t="shared" si="1"/>
        <v>0</v>
      </c>
    </row>
    <row r="17" spans="2:19" ht="18" customHeight="1" thickTop="1" thickBot="1" x14ac:dyDescent="0.4">
      <c r="B17" s="365">
        <v>2009</v>
      </c>
      <c r="C17" s="378" t="s">
        <v>219</v>
      </c>
      <c r="D17" s="623" t="s">
        <v>177</v>
      </c>
      <c r="E17" s="366"/>
      <c r="F17" s="367">
        <v>1</v>
      </c>
      <c r="G17" s="368">
        <v>160</v>
      </c>
      <c r="H17" s="369"/>
      <c r="I17" s="401"/>
      <c r="J17" s="370"/>
      <c r="K17" s="371"/>
      <c r="L17" s="372"/>
      <c r="M17" s="373"/>
      <c r="N17" s="374"/>
      <c r="O17" s="375"/>
      <c r="P17" s="376"/>
      <c r="Q17" s="377"/>
      <c r="R17" s="234">
        <f t="shared" si="0"/>
        <v>0</v>
      </c>
      <c r="S17" s="38">
        <f t="shared" si="1"/>
        <v>0</v>
      </c>
    </row>
    <row r="18" spans="2:19" ht="18" customHeight="1" thickTop="1" thickBot="1" x14ac:dyDescent="0.4">
      <c r="B18" s="240">
        <v>2010</v>
      </c>
      <c r="C18" s="106" t="s">
        <v>178</v>
      </c>
      <c r="D18" s="622"/>
      <c r="E18" s="125"/>
      <c r="F18" s="282">
        <v>1</v>
      </c>
      <c r="G18" s="283">
        <v>160</v>
      </c>
      <c r="H18" s="327"/>
      <c r="I18" s="255"/>
      <c r="J18" s="138"/>
      <c r="K18" s="139"/>
      <c r="L18" s="140"/>
      <c r="M18" s="141"/>
      <c r="N18" s="142"/>
      <c r="O18" s="143"/>
      <c r="P18" s="144"/>
      <c r="Q18" s="237"/>
      <c r="R18" s="234">
        <f t="shared" si="0"/>
        <v>0</v>
      </c>
      <c r="S18" s="38">
        <f t="shared" si="1"/>
        <v>0</v>
      </c>
    </row>
    <row r="19" spans="2:19" ht="18" customHeight="1" thickTop="1" thickBot="1" x14ac:dyDescent="0.4">
      <c r="B19" s="337">
        <v>2011</v>
      </c>
      <c r="C19" s="338" t="s">
        <v>179</v>
      </c>
      <c r="D19" s="624"/>
      <c r="E19" s="339"/>
      <c r="F19" s="340">
        <v>1</v>
      </c>
      <c r="G19" s="341">
        <v>160</v>
      </c>
      <c r="H19" s="379"/>
      <c r="I19" s="403"/>
      <c r="J19" s="343"/>
      <c r="K19" s="344"/>
      <c r="L19" s="345"/>
      <c r="M19" s="346"/>
      <c r="N19" s="347"/>
      <c r="O19" s="348"/>
      <c r="P19" s="349"/>
      <c r="Q19" s="350"/>
      <c r="R19" s="234">
        <f t="shared" si="0"/>
        <v>0</v>
      </c>
      <c r="S19" s="38">
        <f t="shared" si="1"/>
        <v>0</v>
      </c>
    </row>
    <row r="20" spans="2:19" ht="18" customHeight="1" thickTop="1" thickBot="1" x14ac:dyDescent="0.4">
      <c r="B20" s="384">
        <v>2012</v>
      </c>
      <c r="C20" s="385" t="s">
        <v>180</v>
      </c>
      <c r="D20" s="623"/>
      <c r="E20" s="386"/>
      <c r="F20" s="387">
        <v>1</v>
      </c>
      <c r="G20" s="388">
        <v>200</v>
      </c>
      <c r="H20" s="389"/>
      <c r="I20" s="404"/>
      <c r="J20" s="390"/>
      <c r="K20" s="391"/>
      <c r="L20" s="392"/>
      <c r="M20" s="393"/>
      <c r="N20" s="394"/>
      <c r="O20" s="395"/>
      <c r="P20" s="396"/>
      <c r="Q20" s="397"/>
      <c r="R20" s="234">
        <f t="shared" si="0"/>
        <v>0</v>
      </c>
      <c r="S20" s="38">
        <f t="shared" si="1"/>
        <v>0</v>
      </c>
    </row>
    <row r="21" spans="2:19" ht="18" customHeight="1" thickTop="1" thickBot="1" x14ac:dyDescent="0.4">
      <c r="B21" s="240">
        <v>2013</v>
      </c>
      <c r="C21" s="281" t="s">
        <v>181</v>
      </c>
      <c r="D21" s="622"/>
      <c r="E21" s="125"/>
      <c r="F21" s="282">
        <v>1</v>
      </c>
      <c r="G21" s="283">
        <v>200</v>
      </c>
      <c r="H21" s="304"/>
      <c r="I21" s="255"/>
      <c r="J21" s="138"/>
      <c r="K21" s="139"/>
      <c r="L21" s="140"/>
      <c r="M21" s="141"/>
      <c r="N21" s="142"/>
      <c r="O21" s="143"/>
      <c r="P21" s="144"/>
      <c r="Q21" s="237"/>
      <c r="R21" s="234">
        <f t="shared" si="0"/>
        <v>0</v>
      </c>
      <c r="S21" s="38">
        <f t="shared" si="1"/>
        <v>0</v>
      </c>
    </row>
    <row r="22" spans="2:19" ht="18" customHeight="1" thickTop="1" thickBot="1" x14ac:dyDescent="0.4">
      <c r="B22" s="337">
        <v>2014</v>
      </c>
      <c r="C22" s="338" t="s">
        <v>182</v>
      </c>
      <c r="D22" s="624"/>
      <c r="E22" s="339"/>
      <c r="F22" s="340">
        <v>1</v>
      </c>
      <c r="G22" s="341">
        <v>200</v>
      </c>
      <c r="H22" s="342"/>
      <c r="I22" s="403"/>
      <c r="J22" s="343"/>
      <c r="K22" s="344"/>
      <c r="L22" s="345"/>
      <c r="M22" s="346"/>
      <c r="N22" s="347"/>
      <c r="O22" s="348"/>
      <c r="P22" s="349"/>
      <c r="Q22" s="350"/>
      <c r="R22" s="234">
        <f t="shared" si="0"/>
        <v>0</v>
      </c>
      <c r="S22" s="38">
        <f t="shared" si="1"/>
        <v>0</v>
      </c>
    </row>
    <row r="23" spans="2:19" ht="18" customHeight="1" thickTop="1" thickBot="1" x14ac:dyDescent="0.4">
      <c r="B23" s="384">
        <v>2015</v>
      </c>
      <c r="C23" s="385" t="s">
        <v>183</v>
      </c>
      <c r="D23" s="623"/>
      <c r="E23" s="386"/>
      <c r="F23" s="387">
        <v>1</v>
      </c>
      <c r="G23" s="388">
        <v>200</v>
      </c>
      <c r="H23" s="398"/>
      <c r="I23" s="404"/>
      <c r="J23" s="390"/>
      <c r="K23" s="391"/>
      <c r="L23" s="392"/>
      <c r="M23" s="393"/>
      <c r="N23" s="394"/>
      <c r="O23" s="395"/>
      <c r="P23" s="396"/>
      <c r="Q23" s="397"/>
      <c r="R23" s="234">
        <f t="shared" si="0"/>
        <v>0</v>
      </c>
      <c r="S23" s="38">
        <f t="shared" si="1"/>
        <v>0</v>
      </c>
    </row>
    <row r="24" spans="2:19" ht="18" customHeight="1" thickTop="1" thickBot="1" x14ac:dyDescent="0.4">
      <c r="B24" s="240">
        <v>2016</v>
      </c>
      <c r="C24" s="106" t="s">
        <v>184</v>
      </c>
      <c r="D24" s="622"/>
      <c r="E24" s="125"/>
      <c r="F24" s="282">
        <v>1</v>
      </c>
      <c r="G24" s="283">
        <v>240</v>
      </c>
      <c r="H24" s="327"/>
      <c r="I24" s="255"/>
      <c r="J24" s="138"/>
      <c r="K24" s="139"/>
      <c r="L24" s="140"/>
      <c r="M24" s="141"/>
      <c r="N24" s="142"/>
      <c r="O24" s="143"/>
      <c r="P24" s="144"/>
      <c r="Q24" s="237"/>
      <c r="R24" s="234">
        <f t="shared" si="0"/>
        <v>0</v>
      </c>
      <c r="S24" s="38">
        <f t="shared" si="1"/>
        <v>0</v>
      </c>
    </row>
    <row r="25" spans="2:19" ht="18" customHeight="1" thickTop="1" thickBot="1" x14ac:dyDescent="0.4">
      <c r="B25" s="337">
        <v>2017</v>
      </c>
      <c r="C25" s="338" t="s">
        <v>185</v>
      </c>
      <c r="D25" s="624"/>
      <c r="E25" s="339"/>
      <c r="F25" s="340">
        <v>1</v>
      </c>
      <c r="G25" s="341">
        <v>240</v>
      </c>
      <c r="H25" s="379"/>
      <c r="I25" s="403"/>
      <c r="J25" s="343"/>
      <c r="K25" s="344"/>
      <c r="L25" s="345"/>
      <c r="M25" s="346"/>
      <c r="N25" s="347"/>
      <c r="O25" s="348"/>
      <c r="P25" s="349"/>
      <c r="Q25" s="350"/>
      <c r="R25" s="234">
        <f t="shared" si="0"/>
        <v>0</v>
      </c>
      <c r="S25" s="38">
        <f t="shared" si="1"/>
        <v>0</v>
      </c>
    </row>
    <row r="26" spans="2:19" ht="18" customHeight="1" thickTop="1" thickBot="1" x14ac:dyDescent="0.4">
      <c r="B26" s="384">
        <v>2018</v>
      </c>
      <c r="C26" s="385" t="s">
        <v>186</v>
      </c>
      <c r="D26" s="623"/>
      <c r="E26" s="386"/>
      <c r="F26" s="387">
        <v>1</v>
      </c>
      <c r="G26" s="388">
        <v>240</v>
      </c>
      <c r="H26" s="398"/>
      <c r="I26" s="404"/>
      <c r="J26" s="390"/>
      <c r="K26" s="391"/>
      <c r="L26" s="392"/>
      <c r="M26" s="393"/>
      <c r="N26" s="394"/>
      <c r="O26" s="395"/>
      <c r="P26" s="396"/>
      <c r="Q26" s="397"/>
      <c r="R26" s="234">
        <f t="shared" si="0"/>
        <v>0</v>
      </c>
      <c r="S26" s="38">
        <f t="shared" si="1"/>
        <v>0</v>
      </c>
    </row>
    <row r="27" spans="2:19" ht="18" customHeight="1" thickTop="1" thickBot="1" x14ac:dyDescent="0.4">
      <c r="B27" s="240">
        <v>2019</v>
      </c>
      <c r="C27" s="106" t="s">
        <v>187</v>
      </c>
      <c r="D27" s="622"/>
      <c r="E27" s="125"/>
      <c r="F27" s="282">
        <v>1</v>
      </c>
      <c r="G27" s="283">
        <v>240</v>
      </c>
      <c r="H27" s="327"/>
      <c r="I27" s="255"/>
      <c r="J27" s="138"/>
      <c r="K27" s="139"/>
      <c r="L27" s="140"/>
      <c r="M27" s="141"/>
      <c r="N27" s="142"/>
      <c r="O27" s="143"/>
      <c r="P27" s="144"/>
      <c r="Q27" s="237"/>
      <c r="R27" s="234">
        <f t="shared" si="0"/>
        <v>0</v>
      </c>
      <c r="S27" s="38">
        <f t="shared" si="1"/>
        <v>0</v>
      </c>
    </row>
    <row r="28" spans="2:19" ht="18" customHeight="1" thickTop="1" thickBot="1" x14ac:dyDescent="0.4">
      <c r="B28" s="337">
        <v>2020</v>
      </c>
      <c r="C28" s="338" t="s">
        <v>188</v>
      </c>
      <c r="D28" s="624"/>
      <c r="E28" s="339"/>
      <c r="F28" s="340">
        <v>1</v>
      </c>
      <c r="G28" s="341">
        <v>240</v>
      </c>
      <c r="H28" s="379"/>
      <c r="I28" s="403"/>
      <c r="J28" s="343"/>
      <c r="K28" s="344"/>
      <c r="L28" s="345"/>
      <c r="M28" s="346"/>
      <c r="N28" s="347"/>
      <c r="O28" s="348"/>
      <c r="P28" s="349"/>
      <c r="Q28" s="350"/>
      <c r="R28" s="234">
        <f t="shared" si="0"/>
        <v>0</v>
      </c>
      <c r="S28" s="38">
        <f t="shared" si="1"/>
        <v>0</v>
      </c>
    </row>
    <row r="29" spans="2:19" ht="18" customHeight="1" thickTop="1" thickBot="1" x14ac:dyDescent="0.4">
      <c r="B29" s="384">
        <v>2021</v>
      </c>
      <c r="C29" s="385" t="s">
        <v>189</v>
      </c>
      <c r="D29" s="623"/>
      <c r="E29" s="386"/>
      <c r="F29" s="387">
        <v>1</v>
      </c>
      <c r="G29" s="388">
        <v>240</v>
      </c>
      <c r="H29" s="398"/>
      <c r="I29" s="404"/>
      <c r="J29" s="390"/>
      <c r="K29" s="391"/>
      <c r="L29" s="392"/>
      <c r="M29" s="393"/>
      <c r="N29" s="394"/>
      <c r="O29" s="395"/>
      <c r="P29" s="396"/>
      <c r="Q29" s="397"/>
      <c r="R29" s="234">
        <f t="shared" si="0"/>
        <v>0</v>
      </c>
      <c r="S29" s="38">
        <f t="shared" si="1"/>
        <v>0</v>
      </c>
    </row>
    <row r="30" spans="2:19" ht="18" customHeight="1" thickTop="1" thickBot="1" x14ac:dyDescent="0.4">
      <c r="B30" s="240">
        <v>2022</v>
      </c>
      <c r="C30" s="106" t="s">
        <v>190</v>
      </c>
      <c r="D30" s="622"/>
      <c r="E30" s="125"/>
      <c r="F30" s="282">
        <v>1</v>
      </c>
      <c r="G30" s="283">
        <v>440</v>
      </c>
      <c r="H30" s="327"/>
      <c r="I30" s="255"/>
      <c r="J30" s="138"/>
      <c r="K30" s="139"/>
      <c r="L30" s="140"/>
      <c r="M30" s="141"/>
      <c r="N30" s="142"/>
      <c r="O30" s="143"/>
      <c r="P30" s="144"/>
      <c r="Q30" s="237"/>
      <c r="R30" s="234">
        <f t="shared" si="0"/>
        <v>0</v>
      </c>
      <c r="S30" s="38">
        <f t="shared" si="1"/>
        <v>0</v>
      </c>
    </row>
    <row r="31" spans="2:19" ht="18" customHeight="1" thickTop="1" thickBot="1" x14ac:dyDescent="0.4">
      <c r="B31" s="337">
        <v>2023</v>
      </c>
      <c r="C31" s="338" t="s">
        <v>191</v>
      </c>
      <c r="D31" s="624"/>
      <c r="E31" s="339"/>
      <c r="F31" s="340">
        <v>1</v>
      </c>
      <c r="G31" s="341">
        <v>440</v>
      </c>
      <c r="H31" s="379"/>
      <c r="I31" s="403"/>
      <c r="J31" s="343"/>
      <c r="K31" s="344"/>
      <c r="L31" s="345"/>
      <c r="M31" s="346"/>
      <c r="N31" s="347"/>
      <c r="O31" s="348"/>
      <c r="P31" s="349"/>
      <c r="Q31" s="350"/>
      <c r="R31" s="234">
        <f t="shared" si="0"/>
        <v>0</v>
      </c>
      <c r="S31" s="38">
        <f t="shared" si="1"/>
        <v>0</v>
      </c>
    </row>
    <row r="32" spans="2:19" ht="18" customHeight="1" thickTop="1" thickBot="1" x14ac:dyDescent="0.4">
      <c r="B32" s="380">
        <v>2024</v>
      </c>
      <c r="C32" s="114" t="s">
        <v>113</v>
      </c>
      <c r="D32" s="619"/>
      <c r="E32" s="127"/>
      <c r="F32" s="381">
        <v>23</v>
      </c>
      <c r="G32" s="382">
        <v>4800</v>
      </c>
      <c r="H32" s="415"/>
      <c r="I32" s="289"/>
      <c r="J32" s="328"/>
      <c r="K32" s="329"/>
      <c r="L32" s="330"/>
      <c r="M32" s="331"/>
      <c r="N32" s="294"/>
      <c r="O32" s="332"/>
      <c r="P32" s="333"/>
      <c r="Q32" s="334"/>
      <c r="R32" s="296">
        <f>(H32+I32+J32+K32+M32+L32+N32+O32+P32+Q32)*23</f>
        <v>0</v>
      </c>
      <c r="S32" s="297">
        <f t="shared" si="1"/>
        <v>0</v>
      </c>
    </row>
    <row r="33" spans="2:19" ht="7.95" customHeight="1" thickTop="1" thickBot="1" x14ac:dyDescent="0.4">
      <c r="B33" s="416"/>
      <c r="C33" s="417"/>
      <c r="D33" s="418"/>
      <c r="E33" s="416"/>
      <c r="F33" s="419"/>
      <c r="G33" s="420"/>
      <c r="H33" s="310"/>
      <c r="I33" s="311"/>
      <c r="J33" s="421"/>
      <c r="K33" s="313"/>
      <c r="L33" s="314"/>
      <c r="M33" s="315"/>
      <c r="N33" s="316"/>
      <c r="O33" s="317"/>
      <c r="P33" s="318"/>
      <c r="Q33" s="422"/>
      <c r="R33" s="319"/>
      <c r="S33" s="414"/>
    </row>
    <row r="34" spans="2:19" ht="18" customHeight="1" thickTop="1" thickBot="1" x14ac:dyDescent="0.4">
      <c r="B34" s="429">
        <v>2031</v>
      </c>
      <c r="C34" s="430" t="s">
        <v>112</v>
      </c>
      <c r="D34" s="638"/>
      <c r="E34" s="431"/>
      <c r="F34" s="432">
        <v>1</v>
      </c>
      <c r="G34" s="433">
        <v>150</v>
      </c>
      <c r="H34" s="304"/>
      <c r="I34" s="255"/>
      <c r="J34" s="138"/>
      <c r="K34" s="139"/>
      <c r="L34" s="140"/>
      <c r="M34" s="141"/>
      <c r="N34" s="142"/>
      <c r="O34" s="143"/>
      <c r="P34" s="144"/>
      <c r="Q34" s="237"/>
      <c r="R34" s="305">
        <f t="shared" si="0"/>
        <v>0</v>
      </c>
      <c r="S34" s="306">
        <f t="shared" si="1"/>
        <v>0</v>
      </c>
    </row>
    <row r="35" spans="2:19" ht="18" customHeight="1" thickTop="1" thickBot="1" x14ac:dyDescent="0.4">
      <c r="B35" s="429">
        <v>2032</v>
      </c>
      <c r="C35" s="434" t="s">
        <v>220</v>
      </c>
      <c r="D35" s="639" t="s">
        <v>177</v>
      </c>
      <c r="E35" s="431"/>
      <c r="F35" s="432">
        <v>1</v>
      </c>
      <c r="G35" s="435">
        <v>150</v>
      </c>
      <c r="H35" s="327"/>
      <c r="I35" s="255"/>
      <c r="J35" s="138"/>
      <c r="K35" s="139"/>
      <c r="L35" s="140"/>
      <c r="M35" s="141"/>
      <c r="N35" s="142"/>
      <c r="O35" s="143"/>
      <c r="P35" s="144"/>
      <c r="Q35" s="237"/>
      <c r="R35" s="234">
        <f t="shared" si="0"/>
        <v>0</v>
      </c>
      <c r="S35" s="38">
        <f t="shared" si="1"/>
        <v>0</v>
      </c>
    </row>
    <row r="36" spans="2:19" ht="18" customHeight="1" thickTop="1" thickBot="1" x14ac:dyDescent="0.4">
      <c r="B36" s="436">
        <v>2033</v>
      </c>
      <c r="C36" s="437" t="s">
        <v>196</v>
      </c>
      <c r="D36" s="640"/>
      <c r="E36" s="438"/>
      <c r="F36" s="439">
        <v>1</v>
      </c>
      <c r="G36" s="440">
        <v>150</v>
      </c>
      <c r="H36" s="369"/>
      <c r="I36" s="401"/>
      <c r="J36" s="370"/>
      <c r="K36" s="371"/>
      <c r="L36" s="372"/>
      <c r="M36" s="373"/>
      <c r="N36" s="374"/>
      <c r="O36" s="375"/>
      <c r="P36" s="376"/>
      <c r="Q36" s="377"/>
      <c r="R36" s="234">
        <f>(H36+I36+J36+K36+M36+L36+N36+O36+P36+Q36)*1</f>
        <v>0</v>
      </c>
      <c r="S36" s="38">
        <f t="shared" si="1"/>
        <v>0</v>
      </c>
    </row>
    <row r="37" spans="2:19" ht="18" customHeight="1" thickTop="1" thickBot="1" x14ac:dyDescent="0.4">
      <c r="B37" s="441">
        <v>2034</v>
      </c>
      <c r="C37" s="430" t="s">
        <v>197</v>
      </c>
      <c r="D37" s="641"/>
      <c r="E37" s="442"/>
      <c r="F37" s="443">
        <v>1</v>
      </c>
      <c r="G37" s="444">
        <v>150</v>
      </c>
      <c r="H37" s="399"/>
      <c r="I37" s="402"/>
      <c r="J37" s="357"/>
      <c r="K37" s="358"/>
      <c r="L37" s="359"/>
      <c r="M37" s="360"/>
      <c r="N37" s="361"/>
      <c r="O37" s="362"/>
      <c r="P37" s="363"/>
      <c r="Q37" s="364"/>
      <c r="R37" s="234">
        <f t="shared" si="0"/>
        <v>0</v>
      </c>
      <c r="S37" s="38">
        <f t="shared" si="1"/>
        <v>0</v>
      </c>
    </row>
    <row r="38" spans="2:19" ht="18" customHeight="1" thickTop="1" thickBot="1" x14ac:dyDescent="0.4">
      <c r="B38" s="429">
        <v>2035</v>
      </c>
      <c r="C38" s="445" t="s">
        <v>198</v>
      </c>
      <c r="D38" s="638"/>
      <c r="E38" s="431"/>
      <c r="F38" s="432">
        <v>1</v>
      </c>
      <c r="G38" s="433">
        <v>150</v>
      </c>
      <c r="H38" s="137"/>
      <c r="I38" s="255"/>
      <c r="J38" s="138"/>
      <c r="K38" s="139"/>
      <c r="L38" s="140"/>
      <c r="M38" s="141"/>
      <c r="N38" s="142"/>
      <c r="O38" s="143"/>
      <c r="P38" s="144"/>
      <c r="Q38" s="237"/>
      <c r="R38" s="234">
        <f t="shared" si="0"/>
        <v>0</v>
      </c>
      <c r="S38" s="38">
        <f t="shared" si="1"/>
        <v>0</v>
      </c>
    </row>
    <row r="39" spans="2:19" ht="18" customHeight="1" thickTop="1" thickBot="1" x14ac:dyDescent="0.4">
      <c r="B39" s="436">
        <v>2036</v>
      </c>
      <c r="C39" s="446" t="s">
        <v>192</v>
      </c>
      <c r="D39" s="642" t="s">
        <v>177</v>
      </c>
      <c r="E39" s="438"/>
      <c r="F39" s="439">
        <v>1</v>
      </c>
      <c r="G39" s="440">
        <v>150</v>
      </c>
      <c r="H39" s="369"/>
      <c r="I39" s="401"/>
      <c r="J39" s="370"/>
      <c r="K39" s="371"/>
      <c r="L39" s="372"/>
      <c r="M39" s="373"/>
      <c r="N39" s="374"/>
      <c r="O39" s="375"/>
      <c r="P39" s="376"/>
      <c r="Q39" s="377"/>
      <c r="R39" s="234">
        <f t="shared" si="0"/>
        <v>0</v>
      </c>
      <c r="S39" s="38">
        <f t="shared" si="1"/>
        <v>0</v>
      </c>
    </row>
    <row r="40" spans="2:19" ht="18" customHeight="1" thickTop="1" thickBot="1" x14ac:dyDescent="0.4">
      <c r="B40" s="429">
        <v>2037</v>
      </c>
      <c r="C40" s="445" t="s">
        <v>193</v>
      </c>
      <c r="D40" s="643" t="s">
        <v>177</v>
      </c>
      <c r="E40" s="431"/>
      <c r="F40" s="432">
        <v>1</v>
      </c>
      <c r="G40" s="433">
        <v>150</v>
      </c>
      <c r="H40" s="327"/>
      <c r="I40" s="255"/>
      <c r="J40" s="138"/>
      <c r="K40" s="139"/>
      <c r="L40" s="140"/>
      <c r="M40" s="141"/>
      <c r="N40" s="142"/>
      <c r="O40" s="143"/>
      <c r="P40" s="144"/>
      <c r="Q40" s="237"/>
      <c r="R40" s="234">
        <f t="shared" si="0"/>
        <v>0</v>
      </c>
      <c r="S40" s="38">
        <f t="shared" si="1"/>
        <v>0</v>
      </c>
    </row>
    <row r="41" spans="2:19" ht="18" customHeight="1" thickTop="1" thickBot="1" x14ac:dyDescent="0.4">
      <c r="B41" s="429">
        <v>2038</v>
      </c>
      <c r="C41" s="445" t="s">
        <v>194</v>
      </c>
      <c r="D41" s="644" t="s">
        <v>177</v>
      </c>
      <c r="E41" s="431"/>
      <c r="F41" s="432">
        <v>1</v>
      </c>
      <c r="G41" s="433">
        <v>150</v>
      </c>
      <c r="H41" s="327"/>
      <c r="I41" s="255"/>
      <c r="J41" s="138"/>
      <c r="K41" s="139"/>
      <c r="L41" s="140"/>
      <c r="M41" s="141"/>
      <c r="N41" s="142"/>
      <c r="O41" s="143"/>
      <c r="P41" s="144"/>
      <c r="Q41" s="237"/>
      <c r="R41" s="234">
        <f t="shared" si="0"/>
        <v>0</v>
      </c>
      <c r="S41" s="38">
        <f t="shared" si="1"/>
        <v>0</v>
      </c>
    </row>
    <row r="42" spans="2:19" ht="18" customHeight="1" thickTop="1" thickBot="1" x14ac:dyDescent="0.4">
      <c r="B42" s="436">
        <v>2039</v>
      </c>
      <c r="C42" s="446" t="s">
        <v>195</v>
      </c>
      <c r="D42" s="642" t="s">
        <v>177</v>
      </c>
      <c r="E42" s="438"/>
      <c r="F42" s="439">
        <v>1</v>
      </c>
      <c r="G42" s="440">
        <v>150</v>
      </c>
      <c r="H42" s="369"/>
      <c r="I42" s="401"/>
      <c r="J42" s="370"/>
      <c r="K42" s="371"/>
      <c r="L42" s="372"/>
      <c r="M42" s="373"/>
      <c r="N42" s="374"/>
      <c r="O42" s="375"/>
      <c r="P42" s="376"/>
      <c r="Q42" s="377"/>
      <c r="R42" s="234">
        <f t="shared" si="0"/>
        <v>0</v>
      </c>
      <c r="S42" s="38">
        <f t="shared" si="1"/>
        <v>0</v>
      </c>
    </row>
    <row r="43" spans="2:19" ht="18" customHeight="1" thickTop="1" thickBot="1" x14ac:dyDescent="0.4">
      <c r="B43" s="429">
        <v>2040</v>
      </c>
      <c r="C43" s="445" t="s">
        <v>199</v>
      </c>
      <c r="D43" s="638"/>
      <c r="E43" s="431"/>
      <c r="F43" s="432">
        <v>1</v>
      </c>
      <c r="G43" s="433">
        <v>150</v>
      </c>
      <c r="H43" s="327"/>
      <c r="I43" s="255"/>
      <c r="J43" s="138"/>
      <c r="K43" s="139"/>
      <c r="L43" s="140"/>
      <c r="M43" s="141"/>
      <c r="N43" s="142"/>
      <c r="O43" s="143"/>
      <c r="P43" s="144"/>
      <c r="Q43" s="237"/>
      <c r="R43" s="234">
        <f t="shared" si="0"/>
        <v>0</v>
      </c>
      <c r="S43" s="38">
        <f t="shared" si="1"/>
        <v>0</v>
      </c>
    </row>
    <row r="44" spans="2:19" ht="18" customHeight="1" thickTop="1" thickBot="1" x14ac:dyDescent="0.4">
      <c r="B44" s="447">
        <v>2041</v>
      </c>
      <c r="C44" s="448" t="s">
        <v>200</v>
      </c>
      <c r="D44" s="645"/>
      <c r="E44" s="449"/>
      <c r="F44" s="450">
        <v>1</v>
      </c>
      <c r="G44" s="435">
        <v>150</v>
      </c>
      <c r="H44" s="379"/>
      <c r="I44" s="403"/>
      <c r="J44" s="343"/>
      <c r="K44" s="344"/>
      <c r="L44" s="345"/>
      <c r="M44" s="346"/>
      <c r="N44" s="347"/>
      <c r="O44" s="348"/>
      <c r="P44" s="349"/>
      <c r="Q44" s="350"/>
      <c r="R44" s="234">
        <f t="shared" si="0"/>
        <v>0</v>
      </c>
      <c r="S44" s="38">
        <f t="shared" si="1"/>
        <v>0</v>
      </c>
    </row>
    <row r="45" spans="2:19" ht="18" customHeight="1" thickTop="1" thickBot="1" x14ac:dyDescent="0.4">
      <c r="B45" s="436">
        <v>2042</v>
      </c>
      <c r="C45" s="446" t="s">
        <v>201</v>
      </c>
      <c r="D45" s="642"/>
      <c r="E45" s="438"/>
      <c r="F45" s="439">
        <v>1</v>
      </c>
      <c r="G45" s="440">
        <v>170</v>
      </c>
      <c r="H45" s="400"/>
      <c r="I45" s="401"/>
      <c r="J45" s="370"/>
      <c r="K45" s="371"/>
      <c r="L45" s="372"/>
      <c r="M45" s="373"/>
      <c r="N45" s="374"/>
      <c r="O45" s="375"/>
      <c r="P45" s="376"/>
      <c r="Q45" s="377"/>
      <c r="R45" s="234">
        <f t="shared" si="0"/>
        <v>0</v>
      </c>
      <c r="S45" s="38">
        <f t="shared" si="1"/>
        <v>0</v>
      </c>
    </row>
    <row r="46" spans="2:19" ht="18" customHeight="1" thickTop="1" thickBot="1" x14ac:dyDescent="0.4">
      <c r="B46" s="429">
        <v>2043</v>
      </c>
      <c r="C46" s="434" t="s">
        <v>202</v>
      </c>
      <c r="D46" s="638"/>
      <c r="E46" s="431"/>
      <c r="F46" s="432">
        <v>1</v>
      </c>
      <c r="G46" s="433">
        <v>170</v>
      </c>
      <c r="H46" s="304"/>
      <c r="I46" s="255"/>
      <c r="J46" s="138"/>
      <c r="K46" s="139"/>
      <c r="L46" s="140"/>
      <c r="M46" s="141"/>
      <c r="N46" s="142"/>
      <c r="O46" s="143"/>
      <c r="P46" s="144"/>
      <c r="Q46" s="237"/>
      <c r="R46" s="234">
        <f t="shared" si="0"/>
        <v>0</v>
      </c>
      <c r="S46" s="38">
        <f t="shared" si="1"/>
        <v>0</v>
      </c>
    </row>
    <row r="47" spans="2:19" ht="18" customHeight="1" thickTop="1" thickBot="1" x14ac:dyDescent="0.4">
      <c r="B47" s="447">
        <v>2044</v>
      </c>
      <c r="C47" s="448" t="s">
        <v>203</v>
      </c>
      <c r="D47" s="645"/>
      <c r="E47" s="449"/>
      <c r="F47" s="450">
        <v>1</v>
      </c>
      <c r="G47" s="435">
        <v>170</v>
      </c>
      <c r="H47" s="342"/>
      <c r="I47" s="403"/>
      <c r="J47" s="343"/>
      <c r="K47" s="344"/>
      <c r="L47" s="345"/>
      <c r="M47" s="346"/>
      <c r="N47" s="347"/>
      <c r="O47" s="348"/>
      <c r="P47" s="349"/>
      <c r="Q47" s="350"/>
      <c r="R47" s="234">
        <f t="shared" si="0"/>
        <v>0</v>
      </c>
      <c r="S47" s="38">
        <f t="shared" si="1"/>
        <v>0</v>
      </c>
    </row>
    <row r="48" spans="2:19" ht="18" customHeight="1" thickTop="1" thickBot="1" x14ac:dyDescent="0.4">
      <c r="B48" s="436">
        <v>2045</v>
      </c>
      <c r="C48" s="446" t="s">
        <v>204</v>
      </c>
      <c r="D48" s="642"/>
      <c r="E48" s="438"/>
      <c r="F48" s="439">
        <v>1</v>
      </c>
      <c r="G48" s="440">
        <v>170</v>
      </c>
      <c r="H48" s="369"/>
      <c r="I48" s="401"/>
      <c r="J48" s="370"/>
      <c r="K48" s="371"/>
      <c r="L48" s="372"/>
      <c r="M48" s="373"/>
      <c r="N48" s="374"/>
      <c r="O48" s="375"/>
      <c r="P48" s="376"/>
      <c r="Q48" s="377"/>
      <c r="R48" s="234">
        <f t="shared" si="0"/>
        <v>0</v>
      </c>
      <c r="S48" s="38">
        <f t="shared" si="1"/>
        <v>0</v>
      </c>
    </row>
    <row r="49" spans="2:19" ht="18" customHeight="1" thickTop="1" thickBot="1" x14ac:dyDescent="0.4">
      <c r="B49" s="429">
        <v>2046</v>
      </c>
      <c r="C49" s="445" t="s">
        <v>205</v>
      </c>
      <c r="D49" s="638"/>
      <c r="E49" s="431"/>
      <c r="F49" s="432">
        <v>1</v>
      </c>
      <c r="G49" s="433">
        <v>200</v>
      </c>
      <c r="H49" s="327"/>
      <c r="I49" s="255"/>
      <c r="J49" s="138"/>
      <c r="K49" s="139"/>
      <c r="L49" s="140"/>
      <c r="M49" s="141"/>
      <c r="N49" s="142"/>
      <c r="O49" s="143"/>
      <c r="P49" s="144"/>
      <c r="Q49" s="237"/>
      <c r="R49" s="234">
        <f t="shared" si="0"/>
        <v>0</v>
      </c>
      <c r="S49" s="38">
        <f t="shared" si="1"/>
        <v>0</v>
      </c>
    </row>
    <row r="50" spans="2:19" ht="18" customHeight="1" thickTop="1" thickBot="1" x14ac:dyDescent="0.4">
      <c r="B50" s="447">
        <v>2047</v>
      </c>
      <c r="C50" s="448" t="s">
        <v>206</v>
      </c>
      <c r="D50" s="645"/>
      <c r="E50" s="449"/>
      <c r="F50" s="450">
        <v>1</v>
      </c>
      <c r="G50" s="435">
        <v>200</v>
      </c>
      <c r="H50" s="379"/>
      <c r="I50" s="403"/>
      <c r="J50" s="343"/>
      <c r="K50" s="344"/>
      <c r="L50" s="345"/>
      <c r="M50" s="346"/>
      <c r="N50" s="347"/>
      <c r="O50" s="348"/>
      <c r="P50" s="349"/>
      <c r="Q50" s="350"/>
      <c r="R50" s="234">
        <f t="shared" si="0"/>
        <v>0</v>
      </c>
      <c r="S50" s="38">
        <f t="shared" si="1"/>
        <v>0</v>
      </c>
    </row>
    <row r="51" spans="2:19" ht="18" customHeight="1" thickTop="1" thickBot="1" x14ac:dyDescent="0.4">
      <c r="B51" s="436">
        <v>2048</v>
      </c>
      <c r="C51" s="446" t="s">
        <v>111</v>
      </c>
      <c r="D51" s="642"/>
      <c r="E51" s="438"/>
      <c r="F51" s="439">
        <v>1</v>
      </c>
      <c r="G51" s="440">
        <v>200</v>
      </c>
      <c r="H51" s="369"/>
      <c r="I51" s="401"/>
      <c r="J51" s="370"/>
      <c r="K51" s="371"/>
      <c r="L51" s="372"/>
      <c r="M51" s="373"/>
      <c r="N51" s="374"/>
      <c r="O51" s="375"/>
      <c r="P51" s="376"/>
      <c r="Q51" s="377"/>
      <c r="R51" s="234">
        <f t="shared" si="0"/>
        <v>0</v>
      </c>
      <c r="S51" s="38">
        <f t="shared" si="1"/>
        <v>0</v>
      </c>
    </row>
    <row r="52" spans="2:19" ht="18" customHeight="1" thickTop="1" thickBot="1" x14ac:dyDescent="0.4">
      <c r="B52" s="429">
        <v>2049</v>
      </c>
      <c r="C52" s="445" t="s">
        <v>207</v>
      </c>
      <c r="D52" s="638"/>
      <c r="E52" s="431"/>
      <c r="F52" s="432">
        <v>1</v>
      </c>
      <c r="G52" s="433">
        <v>200</v>
      </c>
      <c r="H52" s="327"/>
      <c r="I52" s="255"/>
      <c r="J52" s="138"/>
      <c r="K52" s="139"/>
      <c r="L52" s="140"/>
      <c r="M52" s="141"/>
      <c r="N52" s="142"/>
      <c r="O52" s="143"/>
      <c r="P52" s="144"/>
      <c r="Q52" s="237"/>
      <c r="R52" s="234">
        <f t="shared" si="0"/>
        <v>0</v>
      </c>
      <c r="S52" s="38">
        <f t="shared" si="1"/>
        <v>0</v>
      </c>
    </row>
    <row r="53" spans="2:19" ht="18" customHeight="1" thickTop="1" thickBot="1" x14ac:dyDescent="0.4">
      <c r="B53" s="447">
        <v>2050</v>
      </c>
      <c r="C53" s="448" t="s">
        <v>208</v>
      </c>
      <c r="D53" s="645"/>
      <c r="E53" s="449"/>
      <c r="F53" s="450">
        <v>1</v>
      </c>
      <c r="G53" s="435">
        <v>200</v>
      </c>
      <c r="H53" s="379"/>
      <c r="I53" s="403"/>
      <c r="J53" s="343"/>
      <c r="K53" s="344"/>
      <c r="L53" s="345"/>
      <c r="M53" s="346"/>
      <c r="N53" s="347"/>
      <c r="O53" s="348"/>
      <c r="P53" s="349"/>
      <c r="Q53" s="350"/>
      <c r="R53" s="234">
        <f t="shared" si="0"/>
        <v>0</v>
      </c>
      <c r="S53" s="38">
        <f t="shared" si="1"/>
        <v>0</v>
      </c>
    </row>
    <row r="54" spans="2:19" ht="18" customHeight="1" thickTop="1" thickBot="1" x14ac:dyDescent="0.4">
      <c r="B54" s="436">
        <v>2051</v>
      </c>
      <c r="C54" s="446" t="s">
        <v>209</v>
      </c>
      <c r="D54" s="642"/>
      <c r="E54" s="438"/>
      <c r="F54" s="439">
        <v>1</v>
      </c>
      <c r="G54" s="440">
        <v>200</v>
      </c>
      <c r="H54" s="369"/>
      <c r="I54" s="401"/>
      <c r="J54" s="370"/>
      <c r="K54" s="371"/>
      <c r="L54" s="372"/>
      <c r="M54" s="373"/>
      <c r="N54" s="374"/>
      <c r="O54" s="375"/>
      <c r="P54" s="376"/>
      <c r="Q54" s="377"/>
      <c r="R54" s="234">
        <f t="shared" si="0"/>
        <v>0</v>
      </c>
      <c r="S54" s="38">
        <f t="shared" si="1"/>
        <v>0</v>
      </c>
    </row>
    <row r="55" spans="2:19" ht="18" customHeight="1" thickTop="1" thickBot="1" x14ac:dyDescent="0.4">
      <c r="B55" s="429">
        <v>2052</v>
      </c>
      <c r="C55" s="445" t="s">
        <v>210</v>
      </c>
      <c r="D55" s="638"/>
      <c r="E55" s="431"/>
      <c r="F55" s="432">
        <v>1</v>
      </c>
      <c r="G55" s="433">
        <v>350</v>
      </c>
      <c r="H55" s="327"/>
      <c r="I55" s="255"/>
      <c r="J55" s="138"/>
      <c r="K55" s="139"/>
      <c r="L55" s="140"/>
      <c r="M55" s="141"/>
      <c r="N55" s="142"/>
      <c r="O55" s="143"/>
      <c r="P55" s="144"/>
      <c r="Q55" s="237"/>
      <c r="R55" s="234">
        <f t="shared" si="0"/>
        <v>0</v>
      </c>
      <c r="S55" s="38">
        <f t="shared" si="1"/>
        <v>0</v>
      </c>
    </row>
    <row r="56" spans="2:19" ht="18" customHeight="1" thickTop="1" thickBot="1" x14ac:dyDescent="0.4">
      <c r="B56" s="447">
        <v>2053</v>
      </c>
      <c r="C56" s="448" t="s">
        <v>211</v>
      </c>
      <c r="D56" s="645"/>
      <c r="E56" s="449"/>
      <c r="F56" s="450">
        <v>1</v>
      </c>
      <c r="G56" s="435">
        <v>350</v>
      </c>
      <c r="H56" s="379"/>
      <c r="I56" s="403"/>
      <c r="J56" s="343"/>
      <c r="K56" s="344"/>
      <c r="L56" s="345"/>
      <c r="M56" s="346"/>
      <c r="N56" s="347"/>
      <c r="O56" s="348"/>
      <c r="P56" s="349"/>
      <c r="Q56" s="350"/>
      <c r="R56" s="234">
        <f t="shared" si="0"/>
        <v>0</v>
      </c>
      <c r="S56" s="38">
        <f t="shared" si="1"/>
        <v>0</v>
      </c>
    </row>
    <row r="57" spans="2:19" ht="18" customHeight="1" thickTop="1" thickBot="1" x14ac:dyDescent="0.4">
      <c r="B57" s="451">
        <v>2054</v>
      </c>
      <c r="C57" s="434" t="s">
        <v>110</v>
      </c>
      <c r="D57" s="639"/>
      <c r="E57" s="452"/>
      <c r="F57" s="453">
        <v>23</v>
      </c>
      <c r="G57" s="454">
        <v>4150</v>
      </c>
      <c r="H57" s="415"/>
      <c r="I57" s="289"/>
      <c r="J57" s="328"/>
      <c r="K57" s="329"/>
      <c r="L57" s="330"/>
      <c r="M57" s="331"/>
      <c r="N57" s="294"/>
      <c r="O57" s="332"/>
      <c r="P57" s="333"/>
      <c r="Q57" s="334"/>
      <c r="R57" s="296">
        <f>(H57+I57+J57+K57+M57+L57+N57+O57+P57+Q57)*23</f>
        <v>0</v>
      </c>
      <c r="S57" s="297">
        <f t="shared" si="1"/>
        <v>0</v>
      </c>
    </row>
    <row r="58" spans="2:19" ht="7.95" customHeight="1" thickTop="1" thickBot="1" x14ac:dyDescent="0.4">
      <c r="B58" s="425"/>
      <c r="C58" s="423"/>
      <c r="D58" s="424"/>
      <c r="E58" s="425"/>
      <c r="F58" s="425"/>
      <c r="G58" s="426"/>
      <c r="H58" s="310"/>
      <c r="I58" s="311"/>
      <c r="J58" s="421"/>
      <c r="K58" s="313"/>
      <c r="L58" s="314"/>
      <c r="M58" s="315"/>
      <c r="N58" s="316"/>
      <c r="O58" s="317"/>
      <c r="P58" s="318"/>
      <c r="Q58" s="422"/>
      <c r="R58" s="427"/>
      <c r="S58" s="428"/>
    </row>
    <row r="59" spans="2:19" ht="18" customHeight="1" thickTop="1" thickBot="1" x14ac:dyDescent="0.4">
      <c r="B59" s="455">
        <v>2061</v>
      </c>
      <c r="C59" s="456" t="s">
        <v>109</v>
      </c>
      <c r="D59" s="629"/>
      <c r="E59" s="457"/>
      <c r="F59" s="458">
        <v>1</v>
      </c>
      <c r="G59" s="459">
        <v>145</v>
      </c>
      <c r="H59" s="304"/>
      <c r="I59" s="255"/>
      <c r="J59" s="138"/>
      <c r="K59" s="139"/>
      <c r="L59" s="140"/>
      <c r="M59" s="141"/>
      <c r="N59" s="142"/>
      <c r="O59" s="143"/>
      <c r="P59" s="144"/>
      <c r="Q59" s="237"/>
      <c r="R59" s="305">
        <f t="shared" si="0"/>
        <v>0</v>
      </c>
      <c r="S59" s="306">
        <f t="shared" si="1"/>
        <v>0</v>
      </c>
    </row>
    <row r="60" spans="2:19" ht="18" customHeight="1" thickTop="1" thickBot="1" x14ac:dyDescent="0.4">
      <c r="B60" s="455">
        <v>2062</v>
      </c>
      <c r="C60" s="460" t="s">
        <v>221</v>
      </c>
      <c r="D60" s="630" t="s">
        <v>177</v>
      </c>
      <c r="E60" s="457"/>
      <c r="F60" s="458">
        <v>1</v>
      </c>
      <c r="G60" s="461">
        <v>145</v>
      </c>
      <c r="H60" s="327"/>
      <c r="I60" s="255"/>
      <c r="J60" s="138"/>
      <c r="K60" s="139"/>
      <c r="L60" s="140"/>
      <c r="M60" s="141"/>
      <c r="N60" s="142"/>
      <c r="O60" s="143"/>
      <c r="P60" s="144"/>
      <c r="Q60" s="237"/>
      <c r="R60" s="234">
        <f t="shared" si="0"/>
        <v>0</v>
      </c>
      <c r="S60" s="38">
        <f t="shared" si="1"/>
        <v>0</v>
      </c>
    </row>
    <row r="61" spans="2:19" ht="18" customHeight="1" thickTop="1" thickBot="1" x14ac:dyDescent="0.4">
      <c r="B61" s="462">
        <v>2063</v>
      </c>
      <c r="C61" s="463" t="s">
        <v>222</v>
      </c>
      <c r="D61" s="631"/>
      <c r="E61" s="464"/>
      <c r="F61" s="465">
        <v>1</v>
      </c>
      <c r="G61" s="466">
        <v>145</v>
      </c>
      <c r="H61" s="369"/>
      <c r="I61" s="401"/>
      <c r="J61" s="370"/>
      <c r="K61" s="371"/>
      <c r="L61" s="372"/>
      <c r="M61" s="373"/>
      <c r="N61" s="374"/>
      <c r="O61" s="375"/>
      <c r="P61" s="376"/>
      <c r="Q61" s="377"/>
      <c r="R61" s="234">
        <f t="shared" si="0"/>
        <v>0</v>
      </c>
      <c r="S61" s="38">
        <f t="shared" si="1"/>
        <v>0</v>
      </c>
    </row>
    <row r="62" spans="2:19" ht="18" customHeight="1" thickTop="1" thickBot="1" x14ac:dyDescent="0.4">
      <c r="B62" s="467">
        <v>2064</v>
      </c>
      <c r="C62" s="456" t="s">
        <v>223</v>
      </c>
      <c r="D62" s="632"/>
      <c r="E62" s="468"/>
      <c r="F62" s="469">
        <v>1</v>
      </c>
      <c r="G62" s="470">
        <v>145</v>
      </c>
      <c r="H62" s="399"/>
      <c r="I62" s="402"/>
      <c r="J62" s="357"/>
      <c r="K62" s="358"/>
      <c r="L62" s="359"/>
      <c r="M62" s="360"/>
      <c r="N62" s="361"/>
      <c r="O62" s="362"/>
      <c r="P62" s="363"/>
      <c r="Q62" s="364"/>
      <c r="R62" s="234">
        <f t="shared" si="0"/>
        <v>0</v>
      </c>
      <c r="S62" s="38">
        <f t="shared" si="1"/>
        <v>0</v>
      </c>
    </row>
    <row r="63" spans="2:19" ht="18" customHeight="1" thickTop="1" thickBot="1" x14ac:dyDescent="0.4">
      <c r="B63" s="455">
        <v>2065</v>
      </c>
      <c r="C63" s="471" t="s">
        <v>224</v>
      </c>
      <c r="D63" s="629"/>
      <c r="E63" s="457"/>
      <c r="F63" s="458">
        <v>1</v>
      </c>
      <c r="G63" s="459">
        <v>145</v>
      </c>
      <c r="H63" s="327"/>
      <c r="I63" s="255"/>
      <c r="J63" s="138"/>
      <c r="K63" s="139"/>
      <c r="L63" s="140"/>
      <c r="M63" s="141"/>
      <c r="N63" s="142"/>
      <c r="O63" s="143"/>
      <c r="P63" s="144"/>
      <c r="Q63" s="237"/>
      <c r="R63" s="234">
        <f t="shared" si="0"/>
        <v>0</v>
      </c>
      <c r="S63" s="38">
        <f t="shared" si="1"/>
        <v>0</v>
      </c>
    </row>
    <row r="64" spans="2:19" ht="18" customHeight="1" thickTop="1" thickBot="1" x14ac:dyDescent="0.4">
      <c r="B64" s="462">
        <v>2066</v>
      </c>
      <c r="C64" s="472" t="s">
        <v>225</v>
      </c>
      <c r="D64" s="633" t="s">
        <v>177</v>
      </c>
      <c r="E64" s="464"/>
      <c r="F64" s="465">
        <v>1</v>
      </c>
      <c r="G64" s="466">
        <v>145</v>
      </c>
      <c r="H64" s="369"/>
      <c r="I64" s="401"/>
      <c r="J64" s="370"/>
      <c r="K64" s="371"/>
      <c r="L64" s="372"/>
      <c r="M64" s="373"/>
      <c r="N64" s="374"/>
      <c r="O64" s="375"/>
      <c r="P64" s="376"/>
      <c r="Q64" s="377"/>
      <c r="R64" s="234">
        <f t="shared" si="0"/>
        <v>0</v>
      </c>
      <c r="S64" s="38">
        <f t="shared" si="1"/>
        <v>0</v>
      </c>
    </row>
    <row r="65" spans="2:19" ht="18" customHeight="1" thickTop="1" thickBot="1" x14ac:dyDescent="0.4">
      <c r="B65" s="455">
        <v>2067</v>
      </c>
      <c r="C65" s="471" t="s">
        <v>226</v>
      </c>
      <c r="D65" s="634" t="s">
        <v>177</v>
      </c>
      <c r="E65" s="457"/>
      <c r="F65" s="458">
        <v>1</v>
      </c>
      <c r="G65" s="459">
        <v>145</v>
      </c>
      <c r="H65" s="327"/>
      <c r="I65" s="255"/>
      <c r="J65" s="138"/>
      <c r="K65" s="139"/>
      <c r="L65" s="140"/>
      <c r="M65" s="141"/>
      <c r="N65" s="142"/>
      <c r="O65" s="143"/>
      <c r="P65" s="144"/>
      <c r="Q65" s="237"/>
      <c r="R65" s="234">
        <f t="shared" si="0"/>
        <v>0</v>
      </c>
      <c r="S65" s="38">
        <f t="shared" si="1"/>
        <v>0</v>
      </c>
    </row>
    <row r="66" spans="2:19" ht="18" customHeight="1" thickTop="1" thickBot="1" x14ac:dyDescent="0.4">
      <c r="B66" s="455">
        <v>2068</v>
      </c>
      <c r="C66" s="471" t="s">
        <v>227</v>
      </c>
      <c r="D66" s="635" t="s">
        <v>177</v>
      </c>
      <c r="E66" s="457"/>
      <c r="F66" s="458">
        <v>1</v>
      </c>
      <c r="G66" s="459">
        <v>145</v>
      </c>
      <c r="H66" s="327"/>
      <c r="I66" s="255"/>
      <c r="J66" s="138"/>
      <c r="K66" s="139"/>
      <c r="L66" s="140"/>
      <c r="M66" s="141"/>
      <c r="N66" s="142"/>
      <c r="O66" s="143"/>
      <c r="P66" s="144"/>
      <c r="Q66" s="237"/>
      <c r="R66" s="234">
        <f t="shared" si="0"/>
        <v>0</v>
      </c>
      <c r="S66" s="38">
        <f t="shared" si="1"/>
        <v>0</v>
      </c>
    </row>
    <row r="67" spans="2:19" ht="18" customHeight="1" thickTop="1" thickBot="1" x14ac:dyDescent="0.4">
      <c r="B67" s="462">
        <v>2069</v>
      </c>
      <c r="C67" s="472" t="s">
        <v>228</v>
      </c>
      <c r="D67" s="633" t="s">
        <v>177</v>
      </c>
      <c r="E67" s="464"/>
      <c r="F67" s="465">
        <v>1</v>
      </c>
      <c r="G67" s="466">
        <v>145</v>
      </c>
      <c r="H67" s="369"/>
      <c r="I67" s="401"/>
      <c r="J67" s="370"/>
      <c r="K67" s="371"/>
      <c r="L67" s="372"/>
      <c r="M67" s="373"/>
      <c r="N67" s="374"/>
      <c r="O67" s="375"/>
      <c r="P67" s="376"/>
      <c r="Q67" s="377"/>
      <c r="R67" s="234">
        <f t="shared" si="0"/>
        <v>0</v>
      </c>
      <c r="S67" s="38">
        <f t="shared" si="1"/>
        <v>0</v>
      </c>
    </row>
    <row r="68" spans="2:19" ht="18" customHeight="1" thickTop="1" thickBot="1" x14ac:dyDescent="0.4">
      <c r="B68" s="455">
        <v>2070</v>
      </c>
      <c r="C68" s="471" t="s">
        <v>108</v>
      </c>
      <c r="D68" s="629"/>
      <c r="E68" s="457"/>
      <c r="F68" s="458">
        <v>1</v>
      </c>
      <c r="G68" s="459">
        <v>145</v>
      </c>
      <c r="H68" s="327"/>
      <c r="I68" s="255"/>
      <c r="J68" s="138"/>
      <c r="K68" s="139"/>
      <c r="L68" s="140"/>
      <c r="M68" s="141"/>
      <c r="N68" s="142"/>
      <c r="O68" s="143"/>
      <c r="P68" s="144"/>
      <c r="Q68" s="237"/>
      <c r="R68" s="234">
        <f t="shared" si="0"/>
        <v>0</v>
      </c>
      <c r="S68" s="38">
        <f t="shared" si="1"/>
        <v>0</v>
      </c>
    </row>
    <row r="69" spans="2:19" ht="18" customHeight="1" thickTop="1" thickBot="1" x14ac:dyDescent="0.4">
      <c r="B69" s="473">
        <v>2071</v>
      </c>
      <c r="C69" s="474" t="s">
        <v>107</v>
      </c>
      <c r="D69" s="636"/>
      <c r="E69" s="475"/>
      <c r="F69" s="476">
        <v>1</v>
      </c>
      <c r="G69" s="477">
        <v>145</v>
      </c>
      <c r="H69" s="379"/>
      <c r="I69" s="403"/>
      <c r="J69" s="343"/>
      <c r="K69" s="344"/>
      <c r="L69" s="345"/>
      <c r="M69" s="346"/>
      <c r="N69" s="347"/>
      <c r="O69" s="348"/>
      <c r="P69" s="349"/>
      <c r="Q69" s="350"/>
      <c r="R69" s="234">
        <f t="shared" si="0"/>
        <v>0</v>
      </c>
      <c r="S69" s="38">
        <f t="shared" si="1"/>
        <v>0</v>
      </c>
    </row>
    <row r="70" spans="2:19" ht="18" customHeight="1" thickTop="1" thickBot="1" x14ac:dyDescent="0.4">
      <c r="B70" s="462">
        <v>2072</v>
      </c>
      <c r="C70" s="472" t="s">
        <v>106</v>
      </c>
      <c r="D70" s="633"/>
      <c r="E70" s="464"/>
      <c r="F70" s="465">
        <v>1</v>
      </c>
      <c r="G70" s="466">
        <v>165</v>
      </c>
      <c r="H70" s="400"/>
      <c r="I70" s="401"/>
      <c r="J70" s="370"/>
      <c r="K70" s="371"/>
      <c r="L70" s="372"/>
      <c r="M70" s="373"/>
      <c r="N70" s="374"/>
      <c r="O70" s="375"/>
      <c r="P70" s="376"/>
      <c r="Q70" s="377"/>
      <c r="R70" s="234">
        <f t="shared" si="0"/>
        <v>0</v>
      </c>
      <c r="S70" s="38">
        <f t="shared" si="1"/>
        <v>0</v>
      </c>
    </row>
    <row r="71" spans="2:19" ht="18" customHeight="1" thickTop="1" thickBot="1" x14ac:dyDescent="0.4">
      <c r="B71" s="455">
        <v>2073</v>
      </c>
      <c r="C71" s="460" t="s">
        <v>105</v>
      </c>
      <c r="D71" s="629"/>
      <c r="E71" s="457"/>
      <c r="F71" s="458">
        <v>1</v>
      </c>
      <c r="G71" s="459">
        <v>165</v>
      </c>
      <c r="H71" s="304"/>
      <c r="I71" s="255"/>
      <c r="J71" s="138"/>
      <c r="K71" s="139"/>
      <c r="L71" s="140"/>
      <c r="M71" s="141"/>
      <c r="N71" s="142"/>
      <c r="O71" s="143"/>
      <c r="P71" s="144"/>
      <c r="Q71" s="237"/>
      <c r="R71" s="234">
        <f t="shared" si="0"/>
        <v>0</v>
      </c>
      <c r="S71" s="38">
        <f t="shared" si="1"/>
        <v>0</v>
      </c>
    </row>
    <row r="72" spans="2:19" ht="18" customHeight="1" thickTop="1" thickBot="1" x14ac:dyDescent="0.4">
      <c r="B72" s="473">
        <v>2074</v>
      </c>
      <c r="C72" s="474" t="s">
        <v>104</v>
      </c>
      <c r="D72" s="636"/>
      <c r="E72" s="475"/>
      <c r="F72" s="476">
        <v>1</v>
      </c>
      <c r="G72" s="477">
        <v>165</v>
      </c>
      <c r="H72" s="342"/>
      <c r="I72" s="403"/>
      <c r="J72" s="343"/>
      <c r="K72" s="344"/>
      <c r="L72" s="345"/>
      <c r="M72" s="346"/>
      <c r="N72" s="347"/>
      <c r="O72" s="348"/>
      <c r="P72" s="349"/>
      <c r="Q72" s="350"/>
      <c r="R72" s="234">
        <f t="shared" si="0"/>
        <v>0</v>
      </c>
      <c r="S72" s="38">
        <f t="shared" si="1"/>
        <v>0</v>
      </c>
    </row>
    <row r="73" spans="2:19" ht="18" customHeight="1" thickTop="1" thickBot="1" x14ac:dyDescent="0.4">
      <c r="B73" s="462">
        <v>2075</v>
      </c>
      <c r="C73" s="472" t="s">
        <v>103</v>
      </c>
      <c r="D73" s="633"/>
      <c r="E73" s="464"/>
      <c r="F73" s="465">
        <v>1</v>
      </c>
      <c r="G73" s="466">
        <v>165</v>
      </c>
      <c r="H73" s="369"/>
      <c r="I73" s="401"/>
      <c r="J73" s="370"/>
      <c r="K73" s="371"/>
      <c r="L73" s="372"/>
      <c r="M73" s="373"/>
      <c r="N73" s="374"/>
      <c r="O73" s="375"/>
      <c r="P73" s="376"/>
      <c r="Q73" s="377"/>
      <c r="R73" s="234">
        <f t="shared" si="0"/>
        <v>0</v>
      </c>
      <c r="S73" s="38">
        <f t="shared" si="1"/>
        <v>0</v>
      </c>
    </row>
    <row r="74" spans="2:19" ht="18" customHeight="1" thickTop="1" thickBot="1" x14ac:dyDescent="0.4">
      <c r="B74" s="455">
        <v>2076</v>
      </c>
      <c r="C74" s="471" t="s">
        <v>102</v>
      </c>
      <c r="D74" s="629"/>
      <c r="E74" s="457"/>
      <c r="F74" s="458">
        <v>1</v>
      </c>
      <c r="G74" s="459">
        <v>200</v>
      </c>
      <c r="H74" s="327"/>
      <c r="I74" s="255"/>
      <c r="J74" s="138"/>
      <c r="K74" s="139"/>
      <c r="L74" s="140"/>
      <c r="M74" s="141"/>
      <c r="N74" s="142"/>
      <c r="O74" s="143"/>
      <c r="P74" s="144"/>
      <c r="Q74" s="237"/>
      <c r="R74" s="234">
        <f t="shared" si="0"/>
        <v>0</v>
      </c>
      <c r="S74" s="38">
        <f t="shared" si="1"/>
        <v>0</v>
      </c>
    </row>
    <row r="75" spans="2:19" ht="18" customHeight="1" thickTop="1" thickBot="1" x14ac:dyDescent="0.4">
      <c r="B75" s="473">
        <v>2077</v>
      </c>
      <c r="C75" s="474" t="s">
        <v>101</v>
      </c>
      <c r="D75" s="636"/>
      <c r="E75" s="475"/>
      <c r="F75" s="476">
        <v>1</v>
      </c>
      <c r="G75" s="477">
        <v>200</v>
      </c>
      <c r="H75" s="379"/>
      <c r="I75" s="403"/>
      <c r="J75" s="343"/>
      <c r="K75" s="344"/>
      <c r="L75" s="345"/>
      <c r="M75" s="346"/>
      <c r="N75" s="347"/>
      <c r="O75" s="348"/>
      <c r="P75" s="349"/>
      <c r="Q75" s="350"/>
      <c r="R75" s="234">
        <f t="shared" si="0"/>
        <v>0</v>
      </c>
      <c r="S75" s="38">
        <f t="shared" si="1"/>
        <v>0</v>
      </c>
    </row>
    <row r="76" spans="2:19" ht="18" customHeight="1" thickTop="1" thickBot="1" x14ac:dyDescent="0.4">
      <c r="B76" s="462">
        <v>2078</v>
      </c>
      <c r="C76" s="472" t="s">
        <v>100</v>
      </c>
      <c r="D76" s="633"/>
      <c r="E76" s="464"/>
      <c r="F76" s="465">
        <v>1</v>
      </c>
      <c r="G76" s="466">
        <v>200</v>
      </c>
      <c r="H76" s="369"/>
      <c r="I76" s="401"/>
      <c r="J76" s="370"/>
      <c r="K76" s="371"/>
      <c r="L76" s="372"/>
      <c r="M76" s="373"/>
      <c r="N76" s="374"/>
      <c r="O76" s="375"/>
      <c r="P76" s="376"/>
      <c r="Q76" s="377"/>
      <c r="R76" s="234">
        <f t="shared" si="0"/>
        <v>0</v>
      </c>
      <c r="S76" s="38">
        <f t="shared" si="1"/>
        <v>0</v>
      </c>
    </row>
    <row r="77" spans="2:19" ht="18" customHeight="1" thickTop="1" thickBot="1" x14ac:dyDescent="0.4">
      <c r="B77" s="455">
        <v>2079</v>
      </c>
      <c r="C77" s="471" t="s">
        <v>229</v>
      </c>
      <c r="D77" s="629"/>
      <c r="E77" s="457"/>
      <c r="F77" s="458">
        <v>1</v>
      </c>
      <c r="G77" s="459">
        <v>200</v>
      </c>
      <c r="H77" s="327"/>
      <c r="I77" s="255"/>
      <c r="J77" s="138"/>
      <c r="K77" s="139"/>
      <c r="L77" s="140"/>
      <c r="M77" s="141"/>
      <c r="N77" s="142"/>
      <c r="O77" s="143"/>
      <c r="P77" s="144"/>
      <c r="Q77" s="237"/>
      <c r="R77" s="234">
        <f t="shared" si="0"/>
        <v>0</v>
      </c>
      <c r="S77" s="38">
        <f t="shared" si="1"/>
        <v>0</v>
      </c>
    </row>
    <row r="78" spans="2:19" ht="18" customHeight="1" thickTop="1" thickBot="1" x14ac:dyDescent="0.4">
      <c r="B78" s="473">
        <v>2080</v>
      </c>
      <c r="C78" s="474" t="s">
        <v>230</v>
      </c>
      <c r="D78" s="636"/>
      <c r="E78" s="475"/>
      <c r="F78" s="476">
        <v>1</v>
      </c>
      <c r="G78" s="477">
        <v>200</v>
      </c>
      <c r="H78" s="379"/>
      <c r="I78" s="403"/>
      <c r="J78" s="343"/>
      <c r="K78" s="344"/>
      <c r="L78" s="345"/>
      <c r="M78" s="346"/>
      <c r="N78" s="347"/>
      <c r="O78" s="348"/>
      <c r="P78" s="349"/>
      <c r="Q78" s="350"/>
      <c r="R78" s="234">
        <f t="shared" si="0"/>
        <v>0</v>
      </c>
      <c r="S78" s="38">
        <f t="shared" si="1"/>
        <v>0</v>
      </c>
    </row>
    <row r="79" spans="2:19" ht="18" customHeight="1" thickTop="1" thickBot="1" x14ac:dyDescent="0.4">
      <c r="B79" s="462">
        <v>2081</v>
      </c>
      <c r="C79" s="472" t="s">
        <v>231</v>
      </c>
      <c r="D79" s="633"/>
      <c r="E79" s="464"/>
      <c r="F79" s="465">
        <v>1</v>
      </c>
      <c r="G79" s="466">
        <v>200</v>
      </c>
      <c r="H79" s="369"/>
      <c r="I79" s="401"/>
      <c r="J79" s="370"/>
      <c r="K79" s="371"/>
      <c r="L79" s="372"/>
      <c r="M79" s="373"/>
      <c r="N79" s="374"/>
      <c r="O79" s="375"/>
      <c r="P79" s="376"/>
      <c r="Q79" s="377"/>
      <c r="R79" s="234">
        <f t="shared" si="0"/>
        <v>0</v>
      </c>
      <c r="S79" s="38">
        <f t="shared" si="1"/>
        <v>0</v>
      </c>
    </row>
    <row r="80" spans="2:19" ht="18" customHeight="1" thickTop="1" thickBot="1" x14ac:dyDescent="0.4">
      <c r="B80" s="455">
        <v>2082</v>
      </c>
      <c r="C80" s="471" t="s">
        <v>232</v>
      </c>
      <c r="D80" s="629"/>
      <c r="E80" s="457"/>
      <c r="F80" s="458">
        <v>1</v>
      </c>
      <c r="G80" s="459">
        <v>345</v>
      </c>
      <c r="H80" s="327"/>
      <c r="I80" s="255"/>
      <c r="J80" s="138"/>
      <c r="K80" s="139"/>
      <c r="L80" s="140"/>
      <c r="M80" s="141"/>
      <c r="N80" s="142"/>
      <c r="O80" s="143"/>
      <c r="P80" s="144"/>
      <c r="Q80" s="237"/>
      <c r="R80" s="234">
        <f t="shared" si="0"/>
        <v>0</v>
      </c>
      <c r="S80" s="38">
        <f t="shared" si="1"/>
        <v>0</v>
      </c>
    </row>
    <row r="81" spans="2:26" ht="18" customHeight="1" thickTop="1" thickBot="1" x14ac:dyDescent="0.4">
      <c r="B81" s="473">
        <v>2083</v>
      </c>
      <c r="C81" s="474" t="s">
        <v>233</v>
      </c>
      <c r="D81" s="636"/>
      <c r="E81" s="475"/>
      <c r="F81" s="476">
        <v>1</v>
      </c>
      <c r="G81" s="477">
        <v>345</v>
      </c>
      <c r="H81" s="379"/>
      <c r="I81" s="403"/>
      <c r="J81" s="343"/>
      <c r="K81" s="344"/>
      <c r="L81" s="345"/>
      <c r="M81" s="346"/>
      <c r="N81" s="347"/>
      <c r="O81" s="348"/>
      <c r="P81" s="349"/>
      <c r="Q81" s="350"/>
      <c r="R81" s="234">
        <f t="shared" si="0"/>
        <v>0</v>
      </c>
      <c r="S81" s="38">
        <f t="shared" si="1"/>
        <v>0</v>
      </c>
    </row>
    <row r="82" spans="2:26" ht="18" customHeight="1" thickTop="1" thickBot="1" x14ac:dyDescent="0.4">
      <c r="B82" s="478">
        <v>2084</v>
      </c>
      <c r="C82" s="479" t="s">
        <v>99</v>
      </c>
      <c r="D82" s="637"/>
      <c r="E82" s="480"/>
      <c r="F82" s="481">
        <v>23</v>
      </c>
      <c r="G82" s="482">
        <v>4070</v>
      </c>
      <c r="H82" s="383"/>
      <c r="I82" s="322"/>
      <c r="J82" s="168"/>
      <c r="K82" s="169"/>
      <c r="L82" s="170"/>
      <c r="M82" s="171"/>
      <c r="N82" s="172"/>
      <c r="O82" s="173"/>
      <c r="P82" s="174"/>
      <c r="Q82" s="239"/>
      <c r="R82" s="235">
        <f>(H82+I82+J82+K82+M82+L82+N82+O82+P82+Q82)*23</f>
        <v>0</v>
      </c>
      <c r="S82" s="65">
        <f t="shared" si="1"/>
        <v>0</v>
      </c>
    </row>
    <row r="83" spans="2:26" ht="18" customHeight="1" thickTop="1" x14ac:dyDescent="0.3"/>
    <row r="84" spans="2:26" ht="88.5" customHeight="1" x14ac:dyDescent="0.3">
      <c r="B84" s="691"/>
      <c r="C84" s="692"/>
      <c r="D84" s="692"/>
      <c r="E84" s="692"/>
      <c r="F84" s="692"/>
      <c r="G84" s="692"/>
      <c r="H84" s="68" t="s">
        <v>85</v>
      </c>
      <c r="I84" s="272" t="s">
        <v>86</v>
      </c>
      <c r="J84" s="69" t="s">
        <v>87</v>
      </c>
      <c r="K84" s="70" t="s">
        <v>64</v>
      </c>
      <c r="L84" s="71" t="s">
        <v>65</v>
      </c>
      <c r="M84" s="72" t="s">
        <v>76</v>
      </c>
      <c r="N84" s="73" t="s">
        <v>88</v>
      </c>
      <c r="O84" s="76" t="s">
        <v>70</v>
      </c>
      <c r="P84" s="90" t="s">
        <v>71</v>
      </c>
      <c r="Q84" s="91" t="s">
        <v>89</v>
      </c>
      <c r="R84" s="92"/>
      <c r="S84" s="92"/>
      <c r="T84" s="92"/>
      <c r="U84" s="92"/>
      <c r="V84" s="92"/>
      <c r="W84" s="92"/>
      <c r="X84" s="92"/>
      <c r="Y84" s="691"/>
      <c r="Z84" s="692"/>
    </row>
    <row r="85" spans="2:26" ht="18" customHeight="1" x14ac:dyDescent="0.35">
      <c r="B85" s="691"/>
      <c r="C85" s="692"/>
      <c r="E85" s="715" t="s">
        <v>90</v>
      </c>
      <c r="F85" s="685"/>
      <c r="G85" s="686"/>
      <c r="H85" s="83">
        <f>(H9*1)+H10+(H11*1)+(H12*1)+(H13*1)+H14+H15+H16+H17+(H18*1)+(H19*1)+(H20*1)+(H21*1)+(H22*1)+(H23*1)+(H24*1)+(H25*1)+(H26*1)+(H27*1)+(H28*1)+(H29*1)+(H30*1)+(H31*1)+(H32*23)+(H34*1)+H35+(H36*1)+(H37*1)+(H38*1)+H39+H40+H41+H42+(H43*1)+(H44*1)+(H45*1)+(H46*1)+(H47*1)+(H48*1)+(H49*1)+(H50*1)+(H51*1)+(H52*1)+(H53*1)+(H54*1)+(H55*1)+(H56*1)+(H57*23)+(H59*1+H60)+(H61*1)+(H62*1)+(H63*1)+H64+H65+H66+H67+(H68*1)+(H69*1)+(H70*1)+(H71*1)+(H72*1)+(H73*1)+(H74*1)+(H75*1)+(H76*1)+(H77*1)+(H78*1)+(H79*1)+(H80*1)+(H81*1)+(H82*23)</f>
        <v>0</v>
      </c>
      <c r="I85" s="83">
        <f t="shared" ref="I85:Q85" si="2">(I9*1)+I10+(I11*1)+(I12*1)+(I13*1)+I14+I15+I16+I17+(I18*1)+(I19*1)+(I20*1)+(I21*1)+(I22*1)+(I23*1)+(I24*1)+(I25*1)+(I26*1)+(I27*1)+(I28*1)+(I29*1)+(I30*1)+(I31*1)+(I32*23)+(I34*1)+I35+(I36*1)+(I37*1)+(I38*1)+I39+I40+I41+I42+(I43*1)+(I44*1)+(I45*1)+(I46*1)+(I47*1)+(I48*1)+(I49*1)+(I50*1)+(I51*1)+(I52*1)+(I53*1)+(I54*1)+(I55*1)+(I56*1)+(I57*23)+(I59*1+I60)+(I61*1)+(I62*1)+(I63*1)+I64+I65+I66+I67+(I68*1)+(I69*1)+(I70*1)+(I71*1)+(I72*1)+(I73*1)+(I74*1)+(I75*1)+(I76*1)+(I77*1)+(I78*1)+(I79*1)+(I80*1)+(I81*1)+(I82*23)</f>
        <v>0</v>
      </c>
      <c r="J85" s="83">
        <f t="shared" si="2"/>
        <v>0</v>
      </c>
      <c r="K85" s="83">
        <f t="shared" si="2"/>
        <v>0</v>
      </c>
      <c r="L85" s="83">
        <f t="shared" si="2"/>
        <v>0</v>
      </c>
      <c r="M85" s="83">
        <f t="shared" si="2"/>
        <v>0</v>
      </c>
      <c r="N85" s="83">
        <f t="shared" si="2"/>
        <v>0</v>
      </c>
      <c r="O85" s="83">
        <f t="shared" si="2"/>
        <v>0</v>
      </c>
      <c r="P85" s="83">
        <f t="shared" si="2"/>
        <v>0</v>
      </c>
      <c r="Q85" s="83">
        <f t="shared" si="2"/>
        <v>0</v>
      </c>
      <c r="R85" s="93"/>
      <c r="S85" s="93"/>
      <c r="T85" s="93"/>
      <c r="U85" s="93"/>
      <c r="V85" s="93"/>
      <c r="W85" s="93"/>
      <c r="X85" s="93"/>
      <c r="Y85" s="692"/>
      <c r="Z85" s="692"/>
    </row>
    <row r="86" spans="2:26" ht="18" customHeight="1" x14ac:dyDescent="0.35">
      <c r="B86" s="692"/>
      <c r="C86" s="692"/>
      <c r="E86" s="84"/>
      <c r="F86" s="84"/>
      <c r="G86" s="84"/>
      <c r="H86" s="737" t="s">
        <v>80</v>
      </c>
      <c r="I86" s="738"/>
      <c r="J86" s="738"/>
      <c r="K86" s="738"/>
      <c r="L86" s="738"/>
      <c r="M86" s="738"/>
      <c r="N86" s="738"/>
      <c r="O86" s="738"/>
      <c r="P86" s="738"/>
      <c r="Q86" s="738"/>
      <c r="R86" s="738"/>
      <c r="S86" s="738"/>
      <c r="T86" s="738"/>
      <c r="U86" s="738"/>
      <c r="V86" s="738"/>
      <c r="W86" s="738"/>
      <c r="X86" s="738"/>
      <c r="Y86" s="692"/>
      <c r="Z86" s="692"/>
    </row>
    <row r="87" spans="2:26" ht="18" customHeight="1" x14ac:dyDescent="0.3">
      <c r="B87" s="692"/>
      <c r="C87" s="69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692"/>
      <c r="Z87" s="692"/>
    </row>
    <row r="88" spans="2:26" ht="27.75" customHeight="1" x14ac:dyDescent="0.5">
      <c r="B88" s="692"/>
      <c r="C88" s="692"/>
      <c r="E88" s="693" t="s">
        <v>81</v>
      </c>
      <c r="F88" s="694"/>
      <c r="G88" s="695"/>
      <c r="H88" s="693">
        <f>H85+I85+J85+K85+L85+M85+N85+O85+P85+Q85</f>
        <v>0</v>
      </c>
      <c r="I88" s="694"/>
      <c r="J88" s="694"/>
      <c r="K88" s="694"/>
      <c r="L88" s="695"/>
      <c r="M88" s="1"/>
      <c r="N88" s="1"/>
      <c r="O88" s="696"/>
      <c r="P88" s="697"/>
      <c r="Q88" s="697"/>
      <c r="R88" s="697"/>
      <c r="S88" s="698"/>
      <c r="T88" s="699"/>
      <c r="U88" s="697"/>
      <c r="V88" s="697"/>
      <c r="W88" s="697"/>
      <c r="X88" s="698"/>
      <c r="Y88" s="692"/>
      <c r="Z88" s="692"/>
    </row>
    <row r="89" spans="2:26" ht="27.75" customHeight="1" x14ac:dyDescent="0.5">
      <c r="B89" s="692"/>
      <c r="C89" s="692"/>
      <c r="E89" s="693" t="s">
        <v>91</v>
      </c>
      <c r="F89" s="694"/>
      <c r="G89" s="695"/>
      <c r="H89" s="728">
        <f>SUM(S9:S82)</f>
        <v>0</v>
      </c>
      <c r="I89" s="694"/>
      <c r="J89" s="694"/>
      <c r="K89" s="694"/>
      <c r="L89" s="69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692"/>
      <c r="Z89" s="692"/>
    </row>
    <row r="90" spans="2:26" ht="14.25" customHeight="1" x14ac:dyDescent="0.3">
      <c r="H90" s="1"/>
      <c r="I90" s="727" t="s">
        <v>17</v>
      </c>
      <c r="J90" s="714"/>
      <c r="K90" s="714"/>
      <c r="L90" s="714"/>
    </row>
    <row r="91" spans="2:26" ht="14.25" customHeight="1" x14ac:dyDescent="0.3"/>
    <row r="92" spans="2:26" ht="14.25" customHeight="1" x14ac:dyDescent="0.3"/>
    <row r="93" spans="2:26" ht="14.25" customHeight="1" x14ac:dyDescent="0.3"/>
    <row r="94" spans="2:26" ht="14.25" customHeight="1" x14ac:dyDescent="0.3"/>
    <row r="95" spans="2:26" ht="14.25" customHeight="1" x14ac:dyDescent="0.3"/>
    <row r="96" spans="2:2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</sheetData>
  <sheetProtection algorithmName="SHA-512" hashValue="Is8sRlT4lAry6QBdoAAM0dlPgkRhlDYnLhaqEI1fw82pZY9wDbedOCD+jy3/IwjLNbMHU9YQUZNd2pE3zBy/gg==" saltValue="07MyxpwfnwLsi/xM+yLQVg==" spinCount="100000" sheet="1" objects="1" scenarios="1"/>
  <mergeCells count="28">
    <mergeCell ref="C7:D7"/>
    <mergeCell ref="R4:S4"/>
    <mergeCell ref="P5:S5"/>
    <mergeCell ref="P6:Q6"/>
    <mergeCell ref="R6:S6"/>
    <mergeCell ref="I4:K4"/>
    <mergeCell ref="L4:P4"/>
    <mergeCell ref="B8:G8"/>
    <mergeCell ref="H8:S8"/>
    <mergeCell ref="B84:G84"/>
    <mergeCell ref="B85:C89"/>
    <mergeCell ref="Y84:Z89"/>
    <mergeCell ref="H86:X86"/>
    <mergeCell ref="E85:G85"/>
    <mergeCell ref="E88:G88"/>
    <mergeCell ref="E89:G89"/>
    <mergeCell ref="N1:Q1"/>
    <mergeCell ref="I2:K2"/>
    <mergeCell ref="L2:P2"/>
    <mergeCell ref="R2:S2"/>
    <mergeCell ref="R3:S3"/>
    <mergeCell ref="I3:K3"/>
    <mergeCell ref="L3:P3"/>
    <mergeCell ref="I90:L90"/>
    <mergeCell ref="H89:L89"/>
    <mergeCell ref="H88:L88"/>
    <mergeCell ref="O88:S88"/>
    <mergeCell ref="T88:X88"/>
  </mergeCells>
  <dataValidations count="1">
    <dataValidation type="list" allowBlank="1" showErrorMessage="1" sqref="L4" xr:uid="{00000000-0002-0000-0200-000000000000}">
      <formula1>"NoScrews,WithScrews"</formula1>
    </dataValidation>
  </dataValidations>
  <pageMargins left="0.7" right="0.7" top="0.78740157499999996" bottom="0.78740157499999996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DA08-8388-4623-BE3A-404E24705BC2}">
  <dimension ref="B1:Z967"/>
  <sheetViews>
    <sheetView showGridLines="0" zoomScaleNormal="100" workbookViewId="0">
      <pane xSplit="21" ySplit="7" topLeftCell="V8" activePane="bottomRight" state="frozen"/>
      <selection pane="topRight" activeCell="V1" sqref="V1"/>
      <selection pane="bottomLeft" activeCell="A8" sqref="A8"/>
      <selection pane="bottomRight" activeCell="I40" sqref="I40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36.88671875" bestFit="1" customWidth="1"/>
    <col min="4" max="4" width="5.109375" bestFit="1" customWidth="1"/>
    <col min="5" max="5" width="1.21875" customWidth="1"/>
    <col min="6" max="6" width="13" customWidth="1"/>
    <col min="7" max="7" width="19.21875" customWidth="1"/>
    <col min="8" max="15" width="4.6640625" customWidth="1"/>
    <col min="16" max="16" width="6.6640625" bestFit="1" customWidth="1"/>
    <col min="17" max="17" width="14.6640625" customWidth="1"/>
    <col min="18" max="18" width="15.21875" customWidth="1"/>
    <col min="19" max="19" width="19.33203125" customWidth="1"/>
    <col min="20" max="26" width="10.6640625" hidden="1" customWidth="1"/>
    <col min="27" max="27" width="10.6640625" customWidth="1"/>
  </cols>
  <sheetData>
    <row r="1" spans="2:19" ht="12" customHeight="1" x14ac:dyDescent="0.45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709"/>
      <c r="O1" s="697"/>
      <c r="P1" s="697"/>
      <c r="Q1" s="85"/>
      <c r="R1" s="86"/>
    </row>
    <row r="2" spans="2:19" ht="21.75" customHeight="1" x14ac:dyDescent="0.45">
      <c r="B2" s="1"/>
      <c r="C2" s="1"/>
      <c r="D2" s="1"/>
      <c r="E2" s="1"/>
      <c r="F2" s="1"/>
      <c r="G2" s="1"/>
      <c r="H2" s="122"/>
      <c r="I2" s="742"/>
      <c r="J2" s="688"/>
      <c r="K2" s="688"/>
      <c r="L2" s="743"/>
      <c r="M2" s="688"/>
      <c r="N2" s="688"/>
      <c r="O2" s="688"/>
      <c r="P2" s="688"/>
      <c r="Q2" s="739" t="s">
        <v>156</v>
      </c>
      <c r="R2" s="733"/>
      <c r="S2" s="87">
        <f>H47</f>
        <v>0</v>
      </c>
    </row>
    <row r="3" spans="2:19" ht="21.75" customHeight="1" x14ac:dyDescent="0.45">
      <c r="B3" s="1"/>
      <c r="C3" s="1"/>
      <c r="D3" s="1"/>
      <c r="E3" s="1"/>
      <c r="F3" s="1"/>
      <c r="G3" s="1"/>
      <c r="H3" s="746" t="s">
        <v>0</v>
      </c>
      <c r="I3" s="747"/>
      <c r="J3" s="748"/>
      <c r="K3" s="749">
        <f ca="1">TODAY()</f>
        <v>45748</v>
      </c>
      <c r="L3" s="747"/>
      <c r="M3" s="747"/>
      <c r="N3" s="747"/>
      <c r="O3" s="748"/>
      <c r="P3" s="279"/>
      <c r="Q3" s="744" t="s">
        <v>82</v>
      </c>
      <c r="R3" s="745"/>
      <c r="S3" s="87">
        <f>(Q9*1.5)+(Q10*2.7)+(Q11*5.1)+(Q12*9)+(Q13*16.7)+(Q14*1.8)+(Q15*3.3)+(Q16*5.8)+(Q17*10.4)+(Q18*19)+(Q19*2.1)+(Q20*3.8)+(Q21*6.8)+(Q22*12.1)+(Q23*21.8)+((Q24*121.9)/15)+(Q26*1.5)+(Q27*2.7)+(Q28*5.1)+(Q29*9)+(Q30*16.7)+(Q31*1.8)+(Q32*3.3)+(Q33*5.8)+(Q34*10.4)+(Q35*19)+(Q36*2.1)+(Q37*3.8)+(Q38*6.8)+(Q39*12.1)+(Q40*21.8)+((Q41*121.9)/15)</f>
        <v>0</v>
      </c>
    </row>
    <row r="4" spans="2:19" ht="21.75" customHeight="1" x14ac:dyDescent="0.45">
      <c r="B4" s="1"/>
      <c r="C4" s="1"/>
      <c r="D4" s="1"/>
      <c r="E4" s="1"/>
      <c r="F4" s="1"/>
      <c r="G4" s="1"/>
      <c r="H4" s="1"/>
      <c r="I4" s="742"/>
      <c r="J4" s="688"/>
      <c r="K4" s="688"/>
      <c r="L4" s="743"/>
      <c r="M4" s="688"/>
      <c r="N4" s="688"/>
      <c r="O4" s="688"/>
      <c r="P4" s="688"/>
      <c r="Q4" s="739" t="s">
        <v>157</v>
      </c>
      <c r="R4" s="686"/>
      <c r="S4" s="88">
        <f>H48</f>
        <v>0</v>
      </c>
    </row>
    <row r="5" spans="2:19" ht="21.75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91"/>
      <c r="Q5" s="692"/>
      <c r="R5" s="692"/>
      <c r="S5" s="320" t="s">
        <v>17</v>
      </c>
    </row>
    <row r="6" spans="2:19" ht="14.25" customHeight="1" x14ac:dyDescent="0.3">
      <c r="B6" s="14"/>
      <c r="C6" s="14"/>
      <c r="D6" s="9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"/>
      <c r="Q6" s="740"/>
      <c r="R6" s="741"/>
    </row>
    <row r="7" spans="2:19" ht="69.75" customHeight="1" thickBot="1" x14ac:dyDescent="0.35">
      <c r="B7" s="15" t="s">
        <v>22</v>
      </c>
      <c r="C7" s="711" t="s">
        <v>23</v>
      </c>
      <c r="D7" s="712"/>
      <c r="E7" s="16"/>
      <c r="F7" s="298" t="s">
        <v>155</v>
      </c>
      <c r="G7" s="16" t="s">
        <v>13</v>
      </c>
      <c r="H7" s="483" t="s">
        <v>26</v>
      </c>
      <c r="I7" s="243" t="s">
        <v>27</v>
      </c>
      <c r="J7" s="244" t="s">
        <v>147</v>
      </c>
      <c r="K7" s="28" t="s">
        <v>83</v>
      </c>
      <c r="L7" s="245" t="s">
        <v>28</v>
      </c>
      <c r="M7" s="20" t="s">
        <v>29</v>
      </c>
      <c r="N7" s="23" t="s">
        <v>32</v>
      </c>
      <c r="O7" s="413" t="s">
        <v>31</v>
      </c>
      <c r="P7" s="262" t="s">
        <v>148</v>
      </c>
      <c r="Q7" s="280" t="s">
        <v>154</v>
      </c>
      <c r="R7" s="89" t="s">
        <v>44</v>
      </c>
    </row>
    <row r="8" spans="2:19" ht="42.75" customHeight="1" thickBot="1" x14ac:dyDescent="0.35">
      <c r="B8" s="736" t="s">
        <v>239</v>
      </c>
      <c r="C8" s="724"/>
      <c r="D8" s="725"/>
      <c r="E8" s="724"/>
      <c r="F8" s="724"/>
      <c r="G8" s="725"/>
      <c r="H8" s="716"/>
      <c r="I8" s="717"/>
      <c r="J8" s="717"/>
      <c r="K8" s="717"/>
      <c r="L8" s="717"/>
      <c r="M8" s="717"/>
      <c r="N8" s="717"/>
      <c r="O8" s="717"/>
      <c r="P8" s="717"/>
      <c r="Q8" s="717"/>
      <c r="R8" s="718"/>
    </row>
    <row r="9" spans="2:19" ht="18" customHeight="1" thickTop="1" thickBot="1" x14ac:dyDescent="0.4">
      <c r="B9" s="34">
        <v>3001</v>
      </c>
      <c r="C9" s="484" t="s">
        <v>243</v>
      </c>
      <c r="D9" s="614" t="s">
        <v>177</v>
      </c>
      <c r="E9" s="124"/>
      <c r="F9" s="35">
        <v>1</v>
      </c>
      <c r="G9" s="36">
        <v>120</v>
      </c>
      <c r="H9" s="128"/>
      <c r="I9" s="254"/>
      <c r="J9" s="258"/>
      <c r="K9" s="250"/>
      <c r="L9" s="267"/>
      <c r="M9" s="246"/>
      <c r="N9" s="133"/>
      <c r="O9" s="263"/>
      <c r="P9" s="299"/>
      <c r="Q9" s="234">
        <f>(H9+I9+J9+K9+M9+L9+N9+O9+P9)*1</f>
        <v>0</v>
      </c>
      <c r="R9" s="38">
        <f>(H9+I9+J9+K9+L9+M9+N9+O9+P9)*G9</f>
        <v>0</v>
      </c>
    </row>
    <row r="10" spans="2:19" ht="18" customHeight="1" thickTop="1" thickBot="1" x14ac:dyDescent="0.4">
      <c r="B10" s="39">
        <v>3002</v>
      </c>
      <c r="C10" s="485" t="s">
        <v>242</v>
      </c>
      <c r="D10" s="615" t="s">
        <v>177</v>
      </c>
      <c r="E10" s="125"/>
      <c r="F10" s="41">
        <v>1</v>
      </c>
      <c r="G10" s="42">
        <v>160</v>
      </c>
      <c r="H10" s="137"/>
      <c r="I10" s="255"/>
      <c r="J10" s="259"/>
      <c r="K10" s="251"/>
      <c r="L10" s="268"/>
      <c r="M10" s="247"/>
      <c r="N10" s="142"/>
      <c r="O10" s="264"/>
      <c r="P10" s="300"/>
      <c r="Q10" s="234">
        <f t="shared" ref="Q10:Q23" si="0">(H10+I10+J10+K10+M10+L10+N10+O10+P10)*1</f>
        <v>0</v>
      </c>
      <c r="R10" s="38">
        <f t="shared" ref="R10:R24" si="1">(H10+I10+J10+K10+L10+M10+N10+O10+P10)*G10</f>
        <v>0</v>
      </c>
    </row>
    <row r="11" spans="2:19" ht="18" customHeight="1" thickTop="1" thickBot="1" x14ac:dyDescent="0.4">
      <c r="B11" s="43">
        <v>3003</v>
      </c>
      <c r="C11" s="105" t="s">
        <v>241</v>
      </c>
      <c r="D11" s="616" t="s">
        <v>177</v>
      </c>
      <c r="E11" s="46"/>
      <c r="F11" s="44">
        <v>1</v>
      </c>
      <c r="G11" s="45">
        <v>240</v>
      </c>
      <c r="H11" s="146"/>
      <c r="I11" s="256"/>
      <c r="J11" s="260"/>
      <c r="K11" s="252"/>
      <c r="L11" s="269"/>
      <c r="M11" s="248"/>
      <c r="N11" s="151"/>
      <c r="O11" s="265"/>
      <c r="P11" s="301"/>
      <c r="Q11" s="234">
        <f t="shared" si="0"/>
        <v>0</v>
      </c>
      <c r="R11" s="38">
        <f t="shared" si="1"/>
        <v>0</v>
      </c>
    </row>
    <row r="12" spans="2:19" ht="18" customHeight="1" thickTop="1" thickBot="1" x14ac:dyDescent="0.4">
      <c r="B12" s="39">
        <v>3004</v>
      </c>
      <c r="C12" s="103" t="s">
        <v>244</v>
      </c>
      <c r="D12" s="617" t="s">
        <v>177</v>
      </c>
      <c r="E12" s="125"/>
      <c r="F12" s="41">
        <v>1</v>
      </c>
      <c r="G12" s="48">
        <v>390</v>
      </c>
      <c r="H12" s="137"/>
      <c r="I12" s="255"/>
      <c r="J12" s="259"/>
      <c r="K12" s="251"/>
      <c r="L12" s="268"/>
      <c r="M12" s="247"/>
      <c r="N12" s="142"/>
      <c r="O12" s="264"/>
      <c r="P12" s="300"/>
      <c r="Q12" s="234">
        <f t="shared" si="0"/>
        <v>0</v>
      </c>
      <c r="R12" s="38">
        <f t="shared" si="1"/>
        <v>0</v>
      </c>
    </row>
    <row r="13" spans="2:19" ht="18" customHeight="1" thickTop="1" thickBot="1" x14ac:dyDescent="0.4">
      <c r="B13" s="39">
        <v>3005</v>
      </c>
      <c r="C13" s="104" t="s">
        <v>245</v>
      </c>
      <c r="D13" s="615" t="s">
        <v>177</v>
      </c>
      <c r="E13" s="125"/>
      <c r="F13" s="41">
        <v>1</v>
      </c>
      <c r="G13" s="48">
        <v>470</v>
      </c>
      <c r="H13" s="137"/>
      <c r="I13" s="255"/>
      <c r="J13" s="259"/>
      <c r="K13" s="251"/>
      <c r="L13" s="268"/>
      <c r="M13" s="247"/>
      <c r="N13" s="142"/>
      <c r="O13" s="264"/>
      <c r="P13" s="300"/>
      <c r="Q13" s="234">
        <f t="shared" si="0"/>
        <v>0</v>
      </c>
      <c r="R13" s="38">
        <f t="shared" si="1"/>
        <v>0</v>
      </c>
    </row>
    <row r="14" spans="2:19" ht="18" customHeight="1" thickTop="1" thickBot="1" x14ac:dyDescent="0.4">
      <c r="B14" s="43">
        <v>3006</v>
      </c>
      <c r="C14" s="105" t="s">
        <v>246</v>
      </c>
      <c r="D14" s="616" t="s">
        <v>177</v>
      </c>
      <c r="E14" s="46"/>
      <c r="F14" s="44">
        <v>1</v>
      </c>
      <c r="G14" s="45">
        <v>130</v>
      </c>
      <c r="H14" s="146"/>
      <c r="I14" s="256"/>
      <c r="J14" s="260"/>
      <c r="K14" s="252"/>
      <c r="L14" s="269"/>
      <c r="M14" s="248"/>
      <c r="N14" s="151"/>
      <c r="O14" s="265"/>
      <c r="P14" s="301"/>
      <c r="Q14" s="234">
        <f t="shared" si="0"/>
        <v>0</v>
      </c>
      <c r="R14" s="38">
        <f t="shared" si="1"/>
        <v>0</v>
      </c>
    </row>
    <row r="15" spans="2:19" ht="18" customHeight="1" thickTop="1" thickBot="1" x14ac:dyDescent="0.4">
      <c r="B15" s="39">
        <v>3007</v>
      </c>
      <c r="C15" s="103" t="s">
        <v>247</v>
      </c>
      <c r="D15" s="617" t="s">
        <v>177</v>
      </c>
      <c r="E15" s="125"/>
      <c r="F15" s="41">
        <v>1</v>
      </c>
      <c r="G15" s="48">
        <v>170</v>
      </c>
      <c r="H15" s="155"/>
      <c r="I15" s="255"/>
      <c r="J15" s="259"/>
      <c r="K15" s="251"/>
      <c r="L15" s="268"/>
      <c r="M15" s="247"/>
      <c r="N15" s="142"/>
      <c r="O15" s="264"/>
      <c r="P15" s="300"/>
      <c r="Q15" s="234">
        <f t="shared" si="0"/>
        <v>0</v>
      </c>
      <c r="R15" s="38">
        <f t="shared" si="1"/>
        <v>0</v>
      </c>
    </row>
    <row r="16" spans="2:19" ht="18" customHeight="1" thickTop="1" thickBot="1" x14ac:dyDescent="0.4">
      <c r="B16" s="50">
        <v>3008</v>
      </c>
      <c r="C16" s="485" t="s">
        <v>248</v>
      </c>
      <c r="D16" s="617" t="s">
        <v>177</v>
      </c>
      <c r="E16" s="126"/>
      <c r="F16" s="40">
        <v>1</v>
      </c>
      <c r="G16" s="51">
        <v>250</v>
      </c>
      <c r="H16" s="156"/>
      <c r="I16" s="257"/>
      <c r="J16" s="261"/>
      <c r="K16" s="253"/>
      <c r="L16" s="270"/>
      <c r="M16" s="249"/>
      <c r="N16" s="161"/>
      <c r="O16" s="266"/>
      <c r="P16" s="302"/>
      <c r="Q16" s="234">
        <f t="shared" si="0"/>
        <v>0</v>
      </c>
      <c r="R16" s="38">
        <f t="shared" si="1"/>
        <v>0</v>
      </c>
    </row>
    <row r="17" spans="2:18" ht="18" customHeight="1" thickTop="1" thickBot="1" x14ac:dyDescent="0.4">
      <c r="B17" s="43">
        <v>3009</v>
      </c>
      <c r="C17" s="105" t="s">
        <v>249</v>
      </c>
      <c r="D17" s="616" t="s">
        <v>177</v>
      </c>
      <c r="E17" s="46"/>
      <c r="F17" s="44">
        <v>1</v>
      </c>
      <c r="G17" s="45">
        <v>400</v>
      </c>
      <c r="H17" s="165"/>
      <c r="I17" s="256"/>
      <c r="J17" s="260"/>
      <c r="K17" s="252"/>
      <c r="L17" s="269"/>
      <c r="M17" s="248"/>
      <c r="N17" s="151"/>
      <c r="O17" s="265"/>
      <c r="P17" s="301"/>
      <c r="Q17" s="234">
        <f t="shared" si="0"/>
        <v>0</v>
      </c>
      <c r="R17" s="38">
        <f t="shared" si="1"/>
        <v>0</v>
      </c>
    </row>
    <row r="18" spans="2:18" ht="18" customHeight="1" thickTop="1" thickBot="1" x14ac:dyDescent="0.4">
      <c r="B18" s="52">
        <v>3010</v>
      </c>
      <c r="C18" s="103" t="s">
        <v>250</v>
      </c>
      <c r="D18" s="617" t="s">
        <v>177</v>
      </c>
      <c r="E18" s="125"/>
      <c r="F18" s="41">
        <v>1</v>
      </c>
      <c r="G18" s="48">
        <v>500</v>
      </c>
      <c r="H18" s="137"/>
      <c r="I18" s="255"/>
      <c r="J18" s="259"/>
      <c r="K18" s="251"/>
      <c r="L18" s="268"/>
      <c r="M18" s="247"/>
      <c r="N18" s="142"/>
      <c r="O18" s="264"/>
      <c r="P18" s="300"/>
      <c r="Q18" s="234">
        <f t="shared" si="0"/>
        <v>0</v>
      </c>
      <c r="R18" s="38">
        <f t="shared" si="1"/>
        <v>0</v>
      </c>
    </row>
    <row r="19" spans="2:18" ht="18" customHeight="1" thickTop="1" thickBot="1" x14ac:dyDescent="0.4">
      <c r="B19" s="50">
        <v>3011</v>
      </c>
      <c r="C19" s="104" t="s">
        <v>251</v>
      </c>
      <c r="D19" s="617" t="s">
        <v>177</v>
      </c>
      <c r="E19" s="126"/>
      <c r="F19" s="40">
        <v>1</v>
      </c>
      <c r="G19" s="51">
        <v>150</v>
      </c>
      <c r="H19" s="166"/>
      <c r="I19" s="257"/>
      <c r="J19" s="261"/>
      <c r="K19" s="253"/>
      <c r="L19" s="270"/>
      <c r="M19" s="249"/>
      <c r="N19" s="161"/>
      <c r="O19" s="266"/>
      <c r="P19" s="302"/>
      <c r="Q19" s="234">
        <f t="shared" si="0"/>
        <v>0</v>
      </c>
      <c r="R19" s="38">
        <f t="shared" si="1"/>
        <v>0</v>
      </c>
    </row>
    <row r="20" spans="2:18" ht="18" customHeight="1" thickTop="1" thickBot="1" x14ac:dyDescent="0.4">
      <c r="B20" s="43">
        <v>3012</v>
      </c>
      <c r="C20" s="105" t="s">
        <v>252</v>
      </c>
      <c r="D20" s="616" t="s">
        <v>177</v>
      </c>
      <c r="E20" s="46"/>
      <c r="F20" s="44">
        <v>1</v>
      </c>
      <c r="G20" s="45">
        <v>200</v>
      </c>
      <c r="H20" s="146"/>
      <c r="I20" s="256"/>
      <c r="J20" s="260"/>
      <c r="K20" s="252"/>
      <c r="L20" s="269"/>
      <c r="M20" s="248"/>
      <c r="N20" s="151"/>
      <c r="O20" s="265"/>
      <c r="P20" s="301"/>
      <c r="Q20" s="234">
        <f t="shared" si="0"/>
        <v>0</v>
      </c>
      <c r="R20" s="38">
        <f t="shared" si="1"/>
        <v>0</v>
      </c>
    </row>
    <row r="21" spans="2:18" ht="18" customHeight="1" thickTop="1" thickBot="1" x14ac:dyDescent="0.4">
      <c r="B21" s="39">
        <v>3013</v>
      </c>
      <c r="C21" s="103" t="s">
        <v>253</v>
      </c>
      <c r="D21" s="617" t="s">
        <v>177</v>
      </c>
      <c r="E21" s="125"/>
      <c r="F21" s="41">
        <v>1</v>
      </c>
      <c r="G21" s="48">
        <v>300</v>
      </c>
      <c r="H21" s="137"/>
      <c r="I21" s="255"/>
      <c r="J21" s="259"/>
      <c r="K21" s="251"/>
      <c r="L21" s="268"/>
      <c r="M21" s="247"/>
      <c r="N21" s="142"/>
      <c r="O21" s="264"/>
      <c r="P21" s="300"/>
      <c r="Q21" s="234">
        <f t="shared" si="0"/>
        <v>0</v>
      </c>
      <c r="R21" s="38">
        <f t="shared" si="1"/>
        <v>0</v>
      </c>
    </row>
    <row r="22" spans="2:18" ht="18" customHeight="1" thickTop="1" thickBot="1" x14ac:dyDescent="0.4">
      <c r="B22" s="50">
        <v>3014</v>
      </c>
      <c r="C22" s="104" t="s">
        <v>254</v>
      </c>
      <c r="D22" s="617" t="s">
        <v>177</v>
      </c>
      <c r="E22" s="126"/>
      <c r="F22" s="40">
        <v>1</v>
      </c>
      <c r="G22" s="51">
        <v>500</v>
      </c>
      <c r="H22" s="166"/>
      <c r="I22" s="257"/>
      <c r="J22" s="261"/>
      <c r="K22" s="253"/>
      <c r="L22" s="270"/>
      <c r="M22" s="249"/>
      <c r="N22" s="161"/>
      <c r="O22" s="266"/>
      <c r="P22" s="302"/>
      <c r="Q22" s="234">
        <f t="shared" si="0"/>
        <v>0</v>
      </c>
      <c r="R22" s="38">
        <f t="shared" si="1"/>
        <v>0</v>
      </c>
    </row>
    <row r="23" spans="2:18" ht="18" customHeight="1" thickTop="1" thickBot="1" x14ac:dyDescent="0.4">
      <c r="B23" s="43">
        <v>3015</v>
      </c>
      <c r="C23" s="105" t="s">
        <v>255</v>
      </c>
      <c r="D23" s="616" t="s">
        <v>177</v>
      </c>
      <c r="E23" s="46"/>
      <c r="F23" s="44">
        <v>1</v>
      </c>
      <c r="G23" s="45">
        <v>600</v>
      </c>
      <c r="H23" s="146"/>
      <c r="I23" s="256"/>
      <c r="J23" s="260"/>
      <c r="K23" s="252"/>
      <c r="L23" s="269"/>
      <c r="M23" s="248"/>
      <c r="N23" s="151"/>
      <c r="O23" s="265"/>
      <c r="P23" s="301"/>
      <c r="Q23" s="234">
        <f t="shared" si="0"/>
        <v>0</v>
      </c>
      <c r="R23" s="38">
        <f t="shared" si="1"/>
        <v>0</v>
      </c>
    </row>
    <row r="24" spans="2:18" ht="18" customHeight="1" thickTop="1" thickBot="1" x14ac:dyDescent="0.4">
      <c r="B24" s="284">
        <v>3016</v>
      </c>
      <c r="C24" s="486" t="s">
        <v>235</v>
      </c>
      <c r="D24" s="618" t="s">
        <v>177</v>
      </c>
      <c r="E24" s="285"/>
      <c r="F24" s="286">
        <v>15</v>
      </c>
      <c r="G24" s="287">
        <v>4500</v>
      </c>
      <c r="H24" s="288"/>
      <c r="I24" s="289"/>
      <c r="J24" s="290"/>
      <c r="K24" s="291"/>
      <c r="L24" s="292"/>
      <c r="M24" s="293"/>
      <c r="N24" s="294"/>
      <c r="O24" s="295"/>
      <c r="P24" s="303"/>
      <c r="Q24" s="296">
        <f>(H24+I24+J24+K24+M24+L24+N24+O24+P24)*15</f>
        <v>0</v>
      </c>
      <c r="R24" s="297">
        <f t="shared" si="1"/>
        <v>0</v>
      </c>
    </row>
    <row r="25" spans="2:18" ht="7.95" customHeight="1" thickTop="1" thickBot="1" x14ac:dyDescent="0.4">
      <c r="B25" s="308"/>
      <c r="C25" s="307"/>
      <c r="D25" s="405"/>
      <c r="E25" s="308"/>
      <c r="F25" s="308"/>
      <c r="G25" s="309"/>
      <c r="H25" s="310"/>
      <c r="I25" s="311"/>
      <c r="J25" s="312"/>
      <c r="K25" s="313"/>
      <c r="L25" s="314"/>
      <c r="M25" s="315"/>
      <c r="N25" s="316"/>
      <c r="O25" s="317"/>
      <c r="P25" s="318"/>
      <c r="Q25" s="319"/>
      <c r="R25" s="414"/>
    </row>
    <row r="26" spans="2:18" ht="18" customHeight="1" thickTop="1" thickBot="1" x14ac:dyDescent="0.4">
      <c r="B26" s="240">
        <v>3021</v>
      </c>
      <c r="C26" s="486" t="s">
        <v>256</v>
      </c>
      <c r="D26" s="617" t="s">
        <v>177</v>
      </c>
      <c r="E26" s="125"/>
      <c r="F26" s="282">
        <v>1</v>
      </c>
      <c r="G26" s="36">
        <v>108</v>
      </c>
      <c r="H26" s="304"/>
      <c r="I26" s="255"/>
      <c r="J26" s="259"/>
      <c r="K26" s="251"/>
      <c r="L26" s="268"/>
      <c r="M26" s="247"/>
      <c r="N26" s="142"/>
      <c r="O26" s="264"/>
      <c r="P26" s="300"/>
      <c r="Q26" s="305">
        <f>(H26+I26+J26+K26+M26+L26+N26+O26+P26)*1</f>
        <v>0</v>
      </c>
      <c r="R26" s="306">
        <f>(H26+I26+J26+K26+L26+M26+N26+O26+P26)*G26</f>
        <v>0</v>
      </c>
    </row>
    <row r="27" spans="2:18" ht="18" customHeight="1" thickTop="1" thickBot="1" x14ac:dyDescent="0.4">
      <c r="B27" s="39">
        <v>3022</v>
      </c>
      <c r="C27" s="485" t="s">
        <v>257</v>
      </c>
      <c r="D27" s="617" t="s">
        <v>177</v>
      </c>
      <c r="E27" s="125"/>
      <c r="F27" s="41">
        <v>1</v>
      </c>
      <c r="G27" s="42">
        <v>144</v>
      </c>
      <c r="H27" s="137"/>
      <c r="I27" s="255"/>
      <c r="J27" s="259"/>
      <c r="K27" s="251"/>
      <c r="L27" s="268"/>
      <c r="M27" s="247"/>
      <c r="N27" s="142"/>
      <c r="O27" s="264"/>
      <c r="P27" s="300"/>
      <c r="Q27" s="234">
        <f t="shared" ref="Q27:Q40" si="2">(H27+I27+J27+K27+M27+L27+N27+O27+P27)*1</f>
        <v>0</v>
      </c>
      <c r="R27" s="38">
        <f t="shared" ref="R27:R41" si="3">(H27+I27+J27+K27+L27+M27+N27+O27+P27)*G27</f>
        <v>0</v>
      </c>
    </row>
    <row r="28" spans="2:18" ht="18" customHeight="1" thickTop="1" thickBot="1" x14ac:dyDescent="0.4">
      <c r="B28" s="43">
        <v>3023</v>
      </c>
      <c r="C28" s="105" t="s">
        <v>258</v>
      </c>
      <c r="D28" s="616" t="s">
        <v>177</v>
      </c>
      <c r="E28" s="46"/>
      <c r="F28" s="44">
        <v>1</v>
      </c>
      <c r="G28" s="45">
        <v>216</v>
      </c>
      <c r="H28" s="146"/>
      <c r="I28" s="256"/>
      <c r="J28" s="260"/>
      <c r="K28" s="252"/>
      <c r="L28" s="269"/>
      <c r="M28" s="248"/>
      <c r="N28" s="151"/>
      <c r="O28" s="265"/>
      <c r="P28" s="301"/>
      <c r="Q28" s="234">
        <f t="shared" si="2"/>
        <v>0</v>
      </c>
      <c r="R28" s="38">
        <f t="shared" si="3"/>
        <v>0</v>
      </c>
    </row>
    <row r="29" spans="2:18" ht="18" customHeight="1" thickTop="1" thickBot="1" x14ac:dyDescent="0.4">
      <c r="B29" s="39">
        <v>3024</v>
      </c>
      <c r="C29" s="103" t="s">
        <v>259</v>
      </c>
      <c r="D29" s="617" t="s">
        <v>177</v>
      </c>
      <c r="E29" s="125"/>
      <c r="F29" s="41">
        <v>1</v>
      </c>
      <c r="G29" s="48">
        <v>351</v>
      </c>
      <c r="H29" s="137"/>
      <c r="I29" s="255"/>
      <c r="J29" s="259"/>
      <c r="K29" s="251"/>
      <c r="L29" s="268"/>
      <c r="M29" s="247"/>
      <c r="N29" s="142"/>
      <c r="O29" s="264"/>
      <c r="P29" s="300"/>
      <c r="Q29" s="234">
        <f t="shared" si="2"/>
        <v>0</v>
      </c>
      <c r="R29" s="38">
        <f t="shared" si="3"/>
        <v>0</v>
      </c>
    </row>
    <row r="30" spans="2:18" ht="18" customHeight="1" thickTop="1" thickBot="1" x14ac:dyDescent="0.4">
      <c r="B30" s="39">
        <v>3025</v>
      </c>
      <c r="C30" s="104" t="s">
        <v>260</v>
      </c>
      <c r="D30" s="617" t="s">
        <v>177</v>
      </c>
      <c r="E30" s="125"/>
      <c r="F30" s="41">
        <v>1</v>
      </c>
      <c r="G30" s="48">
        <v>423</v>
      </c>
      <c r="H30" s="137"/>
      <c r="I30" s="255"/>
      <c r="J30" s="259"/>
      <c r="K30" s="251"/>
      <c r="L30" s="268"/>
      <c r="M30" s="247"/>
      <c r="N30" s="142"/>
      <c r="O30" s="264"/>
      <c r="P30" s="300"/>
      <c r="Q30" s="234">
        <f t="shared" si="2"/>
        <v>0</v>
      </c>
      <c r="R30" s="38">
        <f t="shared" si="3"/>
        <v>0</v>
      </c>
    </row>
    <row r="31" spans="2:18" ht="18" customHeight="1" thickTop="1" thickBot="1" x14ac:dyDescent="0.4">
      <c r="B31" s="43">
        <v>3026</v>
      </c>
      <c r="C31" s="105" t="s">
        <v>261</v>
      </c>
      <c r="D31" s="616" t="s">
        <v>177</v>
      </c>
      <c r="E31" s="46"/>
      <c r="F31" s="44">
        <v>1</v>
      </c>
      <c r="G31" s="45">
        <v>117</v>
      </c>
      <c r="H31" s="146"/>
      <c r="I31" s="256"/>
      <c r="J31" s="260"/>
      <c r="K31" s="252"/>
      <c r="L31" s="269"/>
      <c r="M31" s="248"/>
      <c r="N31" s="151"/>
      <c r="O31" s="265"/>
      <c r="P31" s="301"/>
      <c r="Q31" s="234">
        <f t="shared" si="2"/>
        <v>0</v>
      </c>
      <c r="R31" s="38">
        <f t="shared" si="3"/>
        <v>0</v>
      </c>
    </row>
    <row r="32" spans="2:18" ht="18" customHeight="1" thickTop="1" thickBot="1" x14ac:dyDescent="0.4">
      <c r="B32" s="39">
        <v>3027</v>
      </c>
      <c r="C32" s="103" t="s">
        <v>262</v>
      </c>
      <c r="D32" s="617" t="s">
        <v>177</v>
      </c>
      <c r="E32" s="125"/>
      <c r="F32" s="41">
        <v>1</v>
      </c>
      <c r="G32" s="48">
        <v>153</v>
      </c>
      <c r="H32" s="155"/>
      <c r="I32" s="255"/>
      <c r="J32" s="259"/>
      <c r="K32" s="251"/>
      <c r="L32" s="268"/>
      <c r="M32" s="247"/>
      <c r="N32" s="142"/>
      <c r="O32" s="264"/>
      <c r="P32" s="300"/>
      <c r="Q32" s="234">
        <f t="shared" si="2"/>
        <v>0</v>
      </c>
      <c r="R32" s="38">
        <f t="shared" si="3"/>
        <v>0</v>
      </c>
    </row>
    <row r="33" spans="2:25" ht="18" customHeight="1" thickTop="1" thickBot="1" x14ac:dyDescent="0.4">
      <c r="B33" s="50">
        <v>3028</v>
      </c>
      <c r="C33" s="485" t="s">
        <v>263</v>
      </c>
      <c r="D33" s="617" t="s">
        <v>177</v>
      </c>
      <c r="E33" s="126"/>
      <c r="F33" s="40">
        <v>1</v>
      </c>
      <c r="G33" s="51">
        <v>225</v>
      </c>
      <c r="H33" s="156"/>
      <c r="I33" s="257"/>
      <c r="J33" s="261"/>
      <c r="K33" s="253"/>
      <c r="L33" s="270"/>
      <c r="M33" s="249"/>
      <c r="N33" s="161"/>
      <c r="O33" s="266"/>
      <c r="P33" s="302"/>
      <c r="Q33" s="234">
        <f t="shared" si="2"/>
        <v>0</v>
      </c>
      <c r="R33" s="38">
        <f t="shared" si="3"/>
        <v>0</v>
      </c>
    </row>
    <row r="34" spans="2:25" ht="18" customHeight="1" thickTop="1" thickBot="1" x14ac:dyDescent="0.4">
      <c r="B34" s="43">
        <v>3029</v>
      </c>
      <c r="C34" s="105" t="s">
        <v>264</v>
      </c>
      <c r="D34" s="616" t="s">
        <v>177</v>
      </c>
      <c r="E34" s="46"/>
      <c r="F34" s="44">
        <v>1</v>
      </c>
      <c r="G34" s="45">
        <v>360</v>
      </c>
      <c r="H34" s="165"/>
      <c r="I34" s="256"/>
      <c r="J34" s="260"/>
      <c r="K34" s="252"/>
      <c r="L34" s="269"/>
      <c r="M34" s="248"/>
      <c r="N34" s="151"/>
      <c r="O34" s="265"/>
      <c r="P34" s="301"/>
      <c r="Q34" s="234">
        <f t="shared" si="2"/>
        <v>0</v>
      </c>
      <c r="R34" s="38">
        <f t="shared" si="3"/>
        <v>0</v>
      </c>
    </row>
    <row r="35" spans="2:25" ht="18" customHeight="1" thickTop="1" thickBot="1" x14ac:dyDescent="0.4">
      <c r="B35" s="52">
        <v>3030</v>
      </c>
      <c r="C35" s="103" t="s">
        <v>265</v>
      </c>
      <c r="D35" s="617" t="s">
        <v>177</v>
      </c>
      <c r="E35" s="125"/>
      <c r="F35" s="41">
        <v>1</v>
      </c>
      <c r="G35" s="48">
        <v>450</v>
      </c>
      <c r="H35" s="137"/>
      <c r="I35" s="255"/>
      <c r="J35" s="259"/>
      <c r="K35" s="251"/>
      <c r="L35" s="268"/>
      <c r="M35" s="247"/>
      <c r="N35" s="142"/>
      <c r="O35" s="264"/>
      <c r="P35" s="300"/>
      <c r="Q35" s="234">
        <f t="shared" si="2"/>
        <v>0</v>
      </c>
      <c r="R35" s="38">
        <f t="shared" si="3"/>
        <v>0</v>
      </c>
    </row>
    <row r="36" spans="2:25" ht="18" customHeight="1" thickTop="1" thickBot="1" x14ac:dyDescent="0.4">
      <c r="B36" s="50">
        <v>3031</v>
      </c>
      <c r="C36" s="104" t="s">
        <v>266</v>
      </c>
      <c r="D36" s="617" t="s">
        <v>177</v>
      </c>
      <c r="E36" s="126"/>
      <c r="F36" s="40">
        <v>1</v>
      </c>
      <c r="G36" s="51">
        <v>135</v>
      </c>
      <c r="H36" s="166"/>
      <c r="I36" s="257"/>
      <c r="J36" s="261"/>
      <c r="K36" s="253"/>
      <c r="L36" s="270"/>
      <c r="M36" s="249"/>
      <c r="N36" s="161"/>
      <c r="O36" s="266"/>
      <c r="P36" s="302"/>
      <c r="Q36" s="234">
        <f t="shared" si="2"/>
        <v>0</v>
      </c>
      <c r="R36" s="38">
        <f t="shared" si="3"/>
        <v>0</v>
      </c>
    </row>
    <row r="37" spans="2:25" ht="18" customHeight="1" thickTop="1" thickBot="1" x14ac:dyDescent="0.4">
      <c r="B37" s="43">
        <v>3032</v>
      </c>
      <c r="C37" s="105" t="s">
        <v>267</v>
      </c>
      <c r="D37" s="616" t="s">
        <v>177</v>
      </c>
      <c r="E37" s="46"/>
      <c r="F37" s="44">
        <v>1</v>
      </c>
      <c r="G37" s="45">
        <v>180</v>
      </c>
      <c r="H37" s="146"/>
      <c r="I37" s="256"/>
      <c r="J37" s="260"/>
      <c r="K37" s="252"/>
      <c r="L37" s="269"/>
      <c r="M37" s="248"/>
      <c r="N37" s="151"/>
      <c r="O37" s="265"/>
      <c r="P37" s="301"/>
      <c r="Q37" s="234">
        <f t="shared" si="2"/>
        <v>0</v>
      </c>
      <c r="R37" s="38">
        <f t="shared" si="3"/>
        <v>0</v>
      </c>
    </row>
    <row r="38" spans="2:25" ht="18" customHeight="1" thickTop="1" thickBot="1" x14ac:dyDescent="0.4">
      <c r="B38" s="39">
        <v>3033</v>
      </c>
      <c r="C38" s="103" t="s">
        <v>268</v>
      </c>
      <c r="D38" s="617" t="s">
        <v>177</v>
      </c>
      <c r="E38" s="125"/>
      <c r="F38" s="41">
        <v>1</v>
      </c>
      <c r="G38" s="48">
        <v>270</v>
      </c>
      <c r="H38" s="137"/>
      <c r="I38" s="255"/>
      <c r="J38" s="259"/>
      <c r="K38" s="251"/>
      <c r="L38" s="268"/>
      <c r="M38" s="247"/>
      <c r="N38" s="142"/>
      <c r="O38" s="264"/>
      <c r="P38" s="300"/>
      <c r="Q38" s="234">
        <f t="shared" si="2"/>
        <v>0</v>
      </c>
      <c r="R38" s="38">
        <f t="shared" si="3"/>
        <v>0</v>
      </c>
    </row>
    <row r="39" spans="2:25" ht="18" customHeight="1" thickTop="1" thickBot="1" x14ac:dyDescent="0.4">
      <c r="B39" s="50">
        <v>3034</v>
      </c>
      <c r="C39" s="104" t="s">
        <v>269</v>
      </c>
      <c r="D39" s="617" t="s">
        <v>177</v>
      </c>
      <c r="E39" s="126"/>
      <c r="F39" s="40">
        <v>1</v>
      </c>
      <c r="G39" s="51">
        <v>450</v>
      </c>
      <c r="H39" s="166"/>
      <c r="I39" s="257"/>
      <c r="J39" s="261"/>
      <c r="K39" s="253"/>
      <c r="L39" s="270"/>
      <c r="M39" s="249"/>
      <c r="N39" s="161"/>
      <c r="O39" s="266"/>
      <c r="P39" s="302"/>
      <c r="Q39" s="234">
        <f t="shared" si="2"/>
        <v>0</v>
      </c>
      <c r="R39" s="38">
        <f t="shared" si="3"/>
        <v>0</v>
      </c>
    </row>
    <row r="40" spans="2:25" ht="18" customHeight="1" thickTop="1" thickBot="1" x14ac:dyDescent="0.4">
      <c r="B40" s="43">
        <v>3035</v>
      </c>
      <c r="C40" s="105" t="s">
        <v>270</v>
      </c>
      <c r="D40" s="616" t="s">
        <v>177</v>
      </c>
      <c r="E40" s="46"/>
      <c r="F40" s="44">
        <v>1</v>
      </c>
      <c r="G40" s="45">
        <v>540</v>
      </c>
      <c r="H40" s="146"/>
      <c r="I40" s="256"/>
      <c r="J40" s="260"/>
      <c r="K40" s="252"/>
      <c r="L40" s="269"/>
      <c r="M40" s="248"/>
      <c r="N40" s="151"/>
      <c r="O40" s="265"/>
      <c r="P40" s="301"/>
      <c r="Q40" s="234">
        <f t="shared" si="2"/>
        <v>0</v>
      </c>
      <c r="R40" s="38">
        <f t="shared" si="3"/>
        <v>0</v>
      </c>
    </row>
    <row r="41" spans="2:25" ht="18" customHeight="1" thickTop="1" thickBot="1" x14ac:dyDescent="0.4">
      <c r="B41" s="380">
        <v>3036</v>
      </c>
      <c r="C41" s="108" t="s">
        <v>236</v>
      </c>
      <c r="D41" s="619" t="s">
        <v>177</v>
      </c>
      <c r="E41" s="127"/>
      <c r="F41" s="381">
        <v>15</v>
      </c>
      <c r="G41" s="646">
        <v>4050</v>
      </c>
      <c r="H41" s="406"/>
      <c r="I41" s="322"/>
      <c r="J41" s="407"/>
      <c r="K41" s="408"/>
      <c r="L41" s="409"/>
      <c r="M41" s="410"/>
      <c r="N41" s="172"/>
      <c r="O41" s="411"/>
      <c r="P41" s="412"/>
      <c r="Q41" s="487">
        <f>(H41+I41+J41+K41+M41+L41+N41+O41+P41)*15</f>
        <v>0</v>
      </c>
      <c r="R41" s="65">
        <f t="shared" si="3"/>
        <v>0</v>
      </c>
    </row>
    <row r="42" spans="2:25" ht="18" customHeight="1" thickTop="1" x14ac:dyDescent="0.3">
      <c r="D42" s="123"/>
    </row>
    <row r="43" spans="2:25" ht="88.5" customHeight="1" x14ac:dyDescent="0.3">
      <c r="B43" s="691"/>
      <c r="C43" s="692"/>
      <c r="D43" s="692"/>
      <c r="E43" s="692"/>
      <c r="F43" s="692"/>
      <c r="G43" s="692"/>
      <c r="H43" s="271" t="s">
        <v>149</v>
      </c>
      <c r="I43" s="272" t="s">
        <v>86</v>
      </c>
      <c r="J43" s="273" t="s">
        <v>150</v>
      </c>
      <c r="K43" s="274" t="s">
        <v>151</v>
      </c>
      <c r="L43" s="275" t="s">
        <v>87</v>
      </c>
      <c r="M43" s="276" t="s">
        <v>64</v>
      </c>
      <c r="N43" s="277" t="s">
        <v>152</v>
      </c>
      <c r="O43" s="278" t="s">
        <v>153</v>
      </c>
      <c r="P43" s="488" t="s">
        <v>237</v>
      </c>
      <c r="Q43" s="92"/>
      <c r="R43" s="92"/>
      <c r="S43" s="92"/>
      <c r="T43" s="92"/>
      <c r="U43" s="92"/>
      <c r="V43" s="92"/>
      <c r="W43" s="92"/>
      <c r="X43" s="691"/>
      <c r="Y43" s="692"/>
    </row>
    <row r="44" spans="2:25" ht="18" customHeight="1" x14ac:dyDescent="0.35">
      <c r="B44" s="691"/>
      <c r="C44" s="692"/>
      <c r="E44" s="715" t="s">
        <v>90</v>
      </c>
      <c r="F44" s="685"/>
      <c r="G44" s="686"/>
      <c r="H44" s="83">
        <f>(H9*1)+(H10*1)+(H11*1)+(H12*1)+(H13*1)+(H14*1)+(H15*1)+(H16*1)+(H17*1)+(H18*1)+(H19*1)+(H20*1)+(H21*1)+(H22*1)+(H23*1)+(H24*15)+H26+H27+H28+H29+H30+H31+H32+H33+H34+H35+H36+H37+H39+H38+H40+(H41*15)</f>
        <v>0</v>
      </c>
      <c r="I44" s="83">
        <f t="shared" ref="I44:P44" si="4">(I9*1)+(I10*1)+(I11*1)+(I12*1)+(I13*1)+(I14*1)+(I15*1)+(I16*1)+(I17*1)+(I18*1)+(I19*1)+(I20*1)+(I21*1)+(I22*1)+(I23*1)+(I24*15)+I26+I27+I28+I29+I30+I31+I32+I33+I34+I35+I36+I37+I39+I38+I40+(I41*15)</f>
        <v>0</v>
      </c>
      <c r="J44" s="83">
        <f t="shared" si="4"/>
        <v>0</v>
      </c>
      <c r="K44" s="83">
        <f t="shared" si="4"/>
        <v>0</v>
      </c>
      <c r="L44" s="83">
        <f t="shared" si="4"/>
        <v>0</v>
      </c>
      <c r="M44" s="83">
        <f t="shared" si="4"/>
        <v>0</v>
      </c>
      <c r="N44" s="83">
        <f t="shared" si="4"/>
        <v>0</v>
      </c>
      <c r="O44" s="83">
        <f t="shared" si="4"/>
        <v>0</v>
      </c>
      <c r="P44" s="83">
        <f t="shared" si="4"/>
        <v>0</v>
      </c>
      <c r="Q44" s="93"/>
      <c r="R44" s="93"/>
      <c r="S44" s="93"/>
      <c r="T44" s="93"/>
      <c r="U44" s="93"/>
      <c r="V44" s="93"/>
      <c r="W44" s="93"/>
      <c r="X44" s="692"/>
      <c r="Y44" s="692"/>
    </row>
    <row r="45" spans="2:25" ht="18" customHeight="1" x14ac:dyDescent="0.35">
      <c r="B45" s="692"/>
      <c r="C45" s="692"/>
      <c r="E45" s="84"/>
      <c r="F45" s="84"/>
      <c r="G45" s="84"/>
      <c r="H45" s="737" t="s">
        <v>80</v>
      </c>
      <c r="I45" s="738"/>
      <c r="J45" s="738"/>
      <c r="K45" s="738"/>
      <c r="L45" s="738"/>
      <c r="M45" s="738"/>
      <c r="N45" s="738"/>
      <c r="O45" s="738"/>
      <c r="P45" s="738"/>
      <c r="Q45" s="738"/>
      <c r="R45" s="738"/>
      <c r="S45" s="738"/>
      <c r="T45" s="738"/>
      <c r="U45" s="738"/>
      <c r="V45" s="738"/>
      <c r="W45" s="738"/>
      <c r="X45" s="692"/>
      <c r="Y45" s="692"/>
    </row>
    <row r="46" spans="2:25" ht="18" customHeight="1" x14ac:dyDescent="0.3">
      <c r="B46" s="692"/>
      <c r="C46" s="69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692"/>
      <c r="Y46" s="692"/>
    </row>
    <row r="47" spans="2:25" ht="27.75" customHeight="1" x14ac:dyDescent="0.5">
      <c r="B47" s="692"/>
      <c r="C47" s="692"/>
      <c r="E47" s="693" t="s">
        <v>156</v>
      </c>
      <c r="F47" s="694"/>
      <c r="G47" s="695"/>
      <c r="H47" s="693">
        <f>H44+I44+J44+K44+L44+M44+N44+O44+P44</f>
        <v>0</v>
      </c>
      <c r="I47" s="694"/>
      <c r="J47" s="694"/>
      <c r="K47" s="694"/>
      <c r="L47" s="695"/>
      <c r="M47" s="1"/>
      <c r="N47" s="1"/>
      <c r="O47" s="696"/>
      <c r="P47" s="697"/>
      <c r="Q47" s="697"/>
      <c r="R47" s="698"/>
      <c r="S47" s="699"/>
      <c r="T47" s="697"/>
      <c r="U47" s="697"/>
      <c r="V47" s="697"/>
      <c r="W47" s="698"/>
      <c r="X47" s="692"/>
      <c r="Y47" s="692"/>
    </row>
    <row r="48" spans="2:25" ht="27.75" customHeight="1" x14ac:dyDescent="0.5">
      <c r="B48" s="692"/>
      <c r="C48" s="692"/>
      <c r="E48" s="693" t="s">
        <v>157</v>
      </c>
      <c r="F48" s="694"/>
      <c r="G48" s="695"/>
      <c r="H48" s="728">
        <f>SUM(R9:R41)</f>
        <v>0</v>
      </c>
      <c r="I48" s="694"/>
      <c r="J48" s="694"/>
      <c r="K48" s="694"/>
      <c r="L48" s="69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692"/>
      <c r="Y48" s="692"/>
    </row>
    <row r="49" spans="8:12" ht="14.25" customHeight="1" x14ac:dyDescent="0.3">
      <c r="H49" s="1"/>
      <c r="I49" s="727" t="s">
        <v>17</v>
      </c>
      <c r="J49" s="714"/>
      <c r="K49" s="714"/>
      <c r="L49" s="714"/>
    </row>
    <row r="50" spans="8:12" ht="14.25" customHeight="1" x14ac:dyDescent="0.3"/>
    <row r="51" spans="8:12" ht="14.25" customHeight="1" x14ac:dyDescent="0.3"/>
    <row r="52" spans="8:12" ht="14.25" customHeight="1" x14ac:dyDescent="0.3"/>
    <row r="53" spans="8:12" ht="14.25" customHeight="1" x14ac:dyDescent="0.3"/>
    <row r="54" spans="8:12" ht="14.25" customHeight="1" x14ac:dyDescent="0.3"/>
    <row r="55" spans="8:12" ht="14.25" customHeight="1" x14ac:dyDescent="0.3"/>
    <row r="56" spans="8:12" ht="14.25" customHeight="1" x14ac:dyDescent="0.3"/>
    <row r="57" spans="8:12" ht="14.25" customHeight="1" x14ac:dyDescent="0.3"/>
    <row r="58" spans="8:12" ht="14.25" customHeight="1" x14ac:dyDescent="0.3"/>
    <row r="59" spans="8:12" ht="14.25" customHeight="1" x14ac:dyDescent="0.3"/>
    <row r="60" spans="8:12" ht="14.25" customHeight="1" x14ac:dyDescent="0.3"/>
    <row r="61" spans="8:12" ht="14.25" customHeight="1" x14ac:dyDescent="0.3"/>
    <row r="62" spans="8:12" ht="14.25" customHeight="1" x14ac:dyDescent="0.3"/>
    <row r="63" spans="8:12" ht="14.25" customHeight="1" x14ac:dyDescent="0.3"/>
    <row r="64" spans="8:12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</sheetData>
  <sheetProtection algorithmName="SHA-512" hashValue="P5ELQQ5GZQsi8H2HV0MMqgSMgl9nxL5IKMcPIGsmtl9aZUV16xMnbEd47UTsbIDq4w09Kz3kv99cBwjmQbi+Hw==" saltValue="1atV3ElagXnUbrpnu978tw==" spinCount="100000" sheet="1" objects="1" scenarios="1"/>
  <mergeCells count="27">
    <mergeCell ref="N1:P1"/>
    <mergeCell ref="I2:K2"/>
    <mergeCell ref="L2:P2"/>
    <mergeCell ref="Q2:R2"/>
    <mergeCell ref="Q3:R3"/>
    <mergeCell ref="H3:J3"/>
    <mergeCell ref="K3:O3"/>
    <mergeCell ref="I4:K4"/>
    <mergeCell ref="L4:P4"/>
    <mergeCell ref="Q4:R4"/>
    <mergeCell ref="P5:R5"/>
    <mergeCell ref="Q6:R6"/>
    <mergeCell ref="X43:Y48"/>
    <mergeCell ref="B44:C48"/>
    <mergeCell ref="E44:G44"/>
    <mergeCell ref="H45:W45"/>
    <mergeCell ref="E47:G47"/>
    <mergeCell ref="H47:L47"/>
    <mergeCell ref="O47:R47"/>
    <mergeCell ref="S47:W47"/>
    <mergeCell ref="E48:G48"/>
    <mergeCell ref="H48:L48"/>
    <mergeCell ref="I49:L49"/>
    <mergeCell ref="C7:D7"/>
    <mergeCell ref="B8:G8"/>
    <mergeCell ref="H8:R8"/>
    <mergeCell ref="B43:G43"/>
  </mergeCells>
  <dataValidations count="1">
    <dataValidation type="list" allowBlank="1" showErrorMessage="1" sqref="L4" xr:uid="{724F3388-9FB8-40BF-87B7-3A9F71DEB28E}">
      <formula1>"NoScrews,WithScrews"</formula1>
    </dataValidation>
  </dataValidation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Summary of Order</vt:lpstr>
      <vt:lpstr>PE+PU Holds</vt:lpstr>
      <vt:lpstr>Macros</vt:lpstr>
      <vt:lpstr>Plywood-Volumes</vt:lpstr>
      <vt:lpstr>'PE+PU Holds'!Z_D8989337_B290_44A9_8E0B_1D31DA495A27_.wvu.Cols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Theke</dc:creator>
  <cp:lastModifiedBy>jan wagner</cp:lastModifiedBy>
  <dcterms:created xsi:type="dcterms:W3CDTF">2022-01-20T20:08:21Z</dcterms:created>
  <dcterms:modified xsi:type="dcterms:W3CDTF">2025-04-01T16:46:19Z</dcterms:modified>
</cp:coreProperties>
</file>